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3" sheetId="1" r:id="rId1"/>
    <sheet name="4" sheetId="2" r:id="rId2"/>
    <sheet name="5" sheetId="3" r:id="rId3"/>
    <sheet name="6" sheetId="4" r:id="rId4"/>
  </sheets>
  <definedNames>
    <definedName name="_xlnm.Print_Titles" localSheetId="3">'6'!$13:$14</definedName>
    <definedName name="_xlnm.Print_Area" localSheetId="0">'3'!$A$1:$K$23</definedName>
    <definedName name="_xlnm.Print_Area" localSheetId="1">'4'!$A$1:$L$55</definedName>
    <definedName name="_xlnm.Print_Area" localSheetId="2">'5'!$A$1:$Q$158</definedName>
    <definedName name="_xlnm.Print_Area" localSheetId="3">'6'!$A$1:$K$87</definedName>
  </definedNames>
  <calcPr fullCalcOnLoad="1"/>
</workbook>
</file>

<file path=xl/sharedStrings.xml><?xml version="1.0" encoding="utf-8"?>
<sst xmlns="http://schemas.openxmlformats.org/spreadsheetml/2006/main" count="1245" uniqueCount="291">
  <si>
    <t>Приложение 6</t>
  </si>
  <si>
    <t>Приложение 5</t>
  </si>
  <si>
    <t>29</t>
  </si>
  <si>
    <t>Укрепление материально-технической базы муниципальных дошкольных образовательных организаций</t>
  </si>
  <si>
    <t>Развитие системы образования муниципального образования "Игринский район"</t>
  </si>
  <si>
    <t>Развитие дошкольного образования в муниципальном образовании "Игринский район"</t>
  </si>
  <si>
    <t>Развитие общего образования в муниципальном образовании "Игринский район"</t>
  </si>
  <si>
    <t>Дополнительное образование и воспитание детей в муниципальном образовании "Игринский район"</t>
  </si>
  <si>
    <t>Управление системой образования в муниципальном образовании "Игринский район"</t>
  </si>
  <si>
    <t>"Развитие системы образования</t>
  </si>
  <si>
    <t>Организация бухгалтерского учета в муниципальных образовательных учреждениях, подведомственных Управлению образования, организация работ по материально-техническому, методическому сопровождению деятельности образовательных организаций</t>
  </si>
  <si>
    <t>611</t>
  </si>
  <si>
    <t>321</t>
  </si>
  <si>
    <t>612</t>
  </si>
  <si>
    <t>313</t>
  </si>
  <si>
    <t>611, 851</t>
  </si>
  <si>
    <t>244</t>
  </si>
  <si>
    <t>321, 612</t>
  </si>
  <si>
    <t>111, 112</t>
  </si>
  <si>
    <t>851</t>
  </si>
  <si>
    <t>121</t>
  </si>
  <si>
    <t xml:space="preserve"> Организация и осуществление мероприятий по работе с детьми и молодежью</t>
  </si>
  <si>
    <t>365</t>
  </si>
  <si>
    <t>Управление образования Администрации МО "Игринский район"</t>
  </si>
  <si>
    <t>Администрация района</t>
  </si>
  <si>
    <t>Реализация установленных полномочий (функций) Управлением образования Администрации муниципального образования «Игринский район», организация управления муниципальной программой «Развитие системы образования муниципального образования «Игринский район».</t>
  </si>
  <si>
    <t>Администрация муниципального образования "Игринский район"</t>
  </si>
  <si>
    <t>Мероприятия, направленные на предоставление компенсации расходов на оплату жилых помещений, отопления и освещения педагогическим работникам общеобразовательных организаций.</t>
  </si>
  <si>
    <t>Показатель применения меры</t>
  </si>
  <si>
    <t>Охрана здоровья и формирование здорового образа жизни населения</t>
  </si>
  <si>
    <t>ГРБС</t>
  </si>
  <si>
    <t>338</t>
  </si>
  <si>
    <t>356</t>
  </si>
  <si>
    <t>Создание условий для развития физической культуры и спорта</t>
  </si>
  <si>
    <t>на 2015-2020 годы</t>
  </si>
  <si>
    <t>Наименование муниципальной программы, подпрограммы, основного мероприятия, мероприятия</t>
  </si>
  <si>
    <t>Код бюджетной классификации</t>
  </si>
  <si>
    <t>Расходы бюджета муниципального образования, тыс. рублей</t>
  </si>
  <si>
    <t>Рз</t>
  </si>
  <si>
    <t>Пр</t>
  </si>
  <si>
    <t>ЦС</t>
  </si>
  <si>
    <t>ВР</t>
  </si>
  <si>
    <t>Справочно: среднегодовой индекс инфляции (потребительских цен)</t>
  </si>
  <si>
    <t>Всего</t>
  </si>
  <si>
    <t>Управление образования администрации муниципального образования "Игринский район"</t>
  </si>
  <si>
    <t>Управление культуры администрации муниципального образования "Игринский район"</t>
  </si>
  <si>
    <t>600</t>
  </si>
  <si>
    <t>2650062</t>
  </si>
  <si>
    <t>Предоставление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 (выполнение переданных государственных полномочий Удмуртской Республики)</t>
  </si>
  <si>
    <t>МБУ СК Витязь</t>
  </si>
  <si>
    <t>7952201</t>
  </si>
  <si>
    <t>МО "Игринский район"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</si>
  <si>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</si>
  <si>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</si>
  <si>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</si>
  <si>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</si>
  <si>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</si>
  <si>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бюджет МО "Игринский район"</t>
  </si>
  <si>
    <t>в том числе:</t>
  </si>
  <si>
    <t xml:space="preserve">собственные средства </t>
  </si>
  <si>
    <t>субсидии из бюджета Удмуртской Республики</t>
  </si>
  <si>
    <t>субвенции из бюджета Удмуртской Республики</t>
  </si>
  <si>
    <t>иные межбюджетные трансферты из бюджета Удмуртской Республики</t>
  </si>
  <si>
    <t>средства бюджета Удмуртской Республики, планируемые к привлечению</t>
  </si>
  <si>
    <t>иные источники</t>
  </si>
  <si>
    <t>бюджет муниципального образования "Игринский район"</t>
  </si>
  <si>
    <t>собственные средства</t>
  </si>
  <si>
    <t>Уплата налога на имущество организаций</t>
  </si>
  <si>
    <t>Мероприятия, направленные на предоставление компенсации расходов на оплату жилых помещений, отопления и освещения педагогическим работникам дошкольных образовательных организаций.</t>
  </si>
  <si>
    <t>Предоставление общедоступного и бесплатного дошкольного образования по основной общеобразовательной программе дошкольного образования в муниципальных дошкольных образовательных организациях</t>
  </si>
  <si>
    <t>к муниципальной программе</t>
  </si>
  <si>
    <t>Код аналитической программной классификации</t>
  </si>
  <si>
    <t>2015 год</t>
  </si>
  <si>
    <t>2016 год</t>
  </si>
  <si>
    <t>2017 год</t>
  </si>
  <si>
    <t>2018 год</t>
  </si>
  <si>
    <t>2019 год</t>
  </si>
  <si>
    <t>2020 год</t>
  </si>
  <si>
    <t>МП</t>
  </si>
  <si>
    <t>Пп</t>
  </si>
  <si>
    <t>01</t>
  </si>
  <si>
    <t>1</t>
  </si>
  <si>
    <t>2</t>
  </si>
  <si>
    <t>3</t>
  </si>
  <si>
    <t>5</t>
  </si>
  <si>
    <t>Отвественный исполнитель, соисполнители</t>
  </si>
  <si>
    <t>ОМ</t>
  </si>
  <si>
    <t>М</t>
  </si>
  <si>
    <t>02</t>
  </si>
  <si>
    <t>Расходы по координации работы по воспроизводству профессиональных кадров в системе образования</t>
  </si>
  <si>
    <t>03</t>
  </si>
  <si>
    <t>Выплата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</si>
  <si>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04</t>
  </si>
  <si>
    <t>Предоставление мер социальной поддержки по освобождению от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образования, родителей детей с ограниченными возможностями здоровья, детей с туберкулезной интоксикацией, а также родителей, если оба или один из них являются инвалидами первой или второй группы и не имеют других доходов, кроме пенсии</t>
  </si>
  <si>
    <t>05</t>
  </si>
  <si>
    <t>06</t>
  </si>
  <si>
    <t>07</t>
  </si>
  <si>
    <t>09</t>
  </si>
  <si>
    <t>10</t>
  </si>
  <si>
    <t>11</t>
  </si>
  <si>
    <t>4</t>
  </si>
  <si>
    <t>14</t>
  </si>
  <si>
    <t>Укрепление материально-технической базы муниципальных общеобразовательных организаций</t>
  </si>
  <si>
    <t>7</t>
  </si>
  <si>
    <t>22</t>
  </si>
  <si>
    <t>Организация предоставления дополнительного  образования детей в муниципальных образовательных организациях.</t>
  </si>
  <si>
    <t>Уплата налога на имущество</t>
  </si>
  <si>
    <t>0130062</t>
  </si>
  <si>
    <t>0136021</t>
  </si>
  <si>
    <t>0136130</t>
  </si>
  <si>
    <t>0110062</t>
  </si>
  <si>
    <t>0110547</t>
  </si>
  <si>
    <t>0116020</t>
  </si>
  <si>
    <t>0116021</t>
  </si>
  <si>
    <t>0116110</t>
  </si>
  <si>
    <t>0110448</t>
  </si>
  <si>
    <t>0110424</t>
  </si>
  <si>
    <t>0120062</t>
  </si>
  <si>
    <t xml:space="preserve">Обеспечение учащихся общеобразовательных учреждений качественным сбалансированным питанием </t>
  </si>
  <si>
    <t>0120431</t>
  </si>
  <si>
    <t>0120433</t>
  </si>
  <si>
    <t>0126020</t>
  </si>
  <si>
    <t>0126021</t>
  </si>
  <si>
    <t>0126120</t>
  </si>
  <si>
    <t>0126121</t>
  </si>
  <si>
    <t>0126122</t>
  </si>
  <si>
    <t>0136020</t>
  </si>
  <si>
    <t>0156016</t>
  </si>
  <si>
    <t>0146143</t>
  </si>
  <si>
    <t>0150062</t>
  </si>
  <si>
    <t>0156003</t>
  </si>
  <si>
    <t>0156012</t>
  </si>
  <si>
    <t>0156101</t>
  </si>
  <si>
    <t>0146142</t>
  </si>
  <si>
    <t>0140062</t>
  </si>
  <si>
    <t>0146141</t>
  </si>
  <si>
    <t>Укрепление материально-технической базы муниципальных образовательных организаций дополнительного образования детей</t>
  </si>
  <si>
    <t xml:space="preserve">Ресурсное обеспечение реализации муниципальной программы за счет средств бюджета муниципального района </t>
  </si>
  <si>
    <t xml:space="preserve">Организация повышения квалификации и профессиональной переподготовки педагогических работников, руководителей (резерва руководителей) муниципальных образовательных организаций Игринского района, специалистов Управления образования. </t>
  </si>
  <si>
    <t>Организация и проведение муниципального этапа Всероссийской олимпиады школьников и межрегиональной олимпиады по удмуртскому языку и литературе</t>
  </si>
  <si>
    <t>0116015</t>
  </si>
  <si>
    <t>0120497</t>
  </si>
  <si>
    <t>К постановлению Администрации МО «Игринский район»</t>
  </si>
  <si>
    <t>Приложение № 2</t>
  </si>
  <si>
    <t>0125097</t>
  </si>
  <si>
    <t>0140523</t>
  </si>
  <si>
    <t>0126017</t>
  </si>
  <si>
    <t>0116290</t>
  </si>
  <si>
    <t>0126290</t>
  </si>
  <si>
    <t>0136151</t>
  </si>
  <si>
    <t>Обустройство прилегающих территорий к зданиям и сооружениям муниципальных учреждений дополнительного образования детей, содержание зданий, сооружений.</t>
  </si>
  <si>
    <t>0136290</t>
  </si>
  <si>
    <t>0120496</t>
  </si>
  <si>
    <t>111, 112, 242, 244, 852, 851</t>
  </si>
  <si>
    <t>0120517</t>
  </si>
  <si>
    <t>242, 244, 852, 851</t>
  </si>
  <si>
    <t>0135014</t>
  </si>
  <si>
    <t>0110712</t>
  </si>
  <si>
    <t>112, 244, 321</t>
  </si>
  <si>
    <t>0120082</t>
  </si>
  <si>
    <t>0150660160</t>
  </si>
  <si>
    <t>0150160030</t>
  </si>
  <si>
    <t>121 129</t>
  </si>
  <si>
    <t>0150260120</t>
  </si>
  <si>
    <t>111 112 119 242 244 851 852</t>
  </si>
  <si>
    <t>0151461010</t>
  </si>
  <si>
    <t>Организация отдыха и занятости подростков и молодежи в каникулярный период</t>
  </si>
  <si>
    <t>0140261430</t>
  </si>
  <si>
    <t>321 612</t>
  </si>
  <si>
    <t>0130160250</t>
  </si>
  <si>
    <t>0130560200</t>
  </si>
  <si>
    <t>0130960210</t>
  </si>
  <si>
    <t>0110205470</t>
  </si>
  <si>
    <t>0110260250</t>
  </si>
  <si>
    <t>0110660200</t>
  </si>
  <si>
    <t>0111060210</t>
  </si>
  <si>
    <t>0110404240</t>
  </si>
  <si>
    <t>0110504480</t>
  </si>
  <si>
    <t>0120104310</t>
  </si>
  <si>
    <t>Оказание муниципальных услуг по предоставлению общедоступного и бесплатного дошкольного, начального, среднего, полного общего образования</t>
  </si>
  <si>
    <t>0120160250</t>
  </si>
  <si>
    <t>0120204330</t>
  </si>
  <si>
    <t>0121460210</t>
  </si>
  <si>
    <t>0120561210</t>
  </si>
  <si>
    <t>0121061220</t>
  </si>
  <si>
    <t>0140161410</t>
  </si>
  <si>
    <t>0140161420</t>
  </si>
  <si>
    <t>111, 112, 242, 244, 313,  852, 851</t>
  </si>
  <si>
    <t>08</t>
  </si>
  <si>
    <t>Капитальный ремонт и реконструкция муниципальных учреждений общего образования МО "Игринский район"</t>
  </si>
  <si>
    <t>0120506960</t>
  </si>
  <si>
    <t>0120160200</t>
  </si>
  <si>
    <t>0150601820</t>
  </si>
  <si>
    <t>Приложение № 1</t>
  </si>
  <si>
    <t>0110262900</t>
  </si>
  <si>
    <t>0120162900</t>
  </si>
  <si>
    <t xml:space="preserve">Мероприятия, направленные на обеспечение безопасности условий обучения детей в муниципальных общеобразовательных организациях </t>
  </si>
  <si>
    <t>0120604960</t>
  </si>
  <si>
    <t>0130162900</t>
  </si>
  <si>
    <t>0130160190</t>
  </si>
  <si>
    <t>0140105230</t>
  </si>
  <si>
    <t>0140205230</t>
  </si>
  <si>
    <t>612 244</t>
  </si>
  <si>
    <t>Администрация муниципального образования "Игринский район</t>
  </si>
  <si>
    <t>0120860150</t>
  </si>
  <si>
    <t>243</t>
  </si>
  <si>
    <t>0110260200</t>
  </si>
  <si>
    <t>0110960150</t>
  </si>
  <si>
    <t>Обустройство и содержание зданий, сооружений и прилегающих территорий к зданиям и сооружениям муниципальным дошкольным образовательным организациям.</t>
  </si>
  <si>
    <t>244 612</t>
  </si>
  <si>
    <t>0120105940</t>
  </si>
  <si>
    <t>0110507120</t>
  </si>
  <si>
    <t>01208R5200</t>
  </si>
  <si>
    <t>111 112 119 242 244 851 852 853</t>
  </si>
  <si>
    <t>112 244 321 612</t>
  </si>
  <si>
    <t>0120160150</t>
  </si>
  <si>
    <t>313 321</t>
  </si>
  <si>
    <t>111 112 119 242 244 313 321 851 852 853</t>
  </si>
  <si>
    <t>0130107850</t>
  </si>
  <si>
    <t>321 612 244</t>
  </si>
  <si>
    <t>244, 360, 320</t>
  </si>
  <si>
    <t>Финансирование оплаты труда работникам муниципального казенного учреждения "Игринский молодежный центр "Лига"</t>
  </si>
  <si>
    <t>0140361420</t>
  </si>
  <si>
    <t>Финансирование деятельности  муниципального казенного учреждения "Игринский молодежный центр "Лига"</t>
  </si>
  <si>
    <t>0140461420</t>
  </si>
  <si>
    <t>0120800820</t>
  </si>
  <si>
    <t>0120800830</t>
  </si>
  <si>
    <t>0110260190</t>
  </si>
  <si>
    <t>0120160190</t>
  </si>
  <si>
    <t>01201R0970</t>
  </si>
  <si>
    <t>0120360200</t>
  </si>
  <si>
    <t>01208S0820</t>
  </si>
  <si>
    <t>01208S0830</t>
  </si>
  <si>
    <t>111 112 119</t>
  </si>
  <si>
    <t>01402S5230</t>
  </si>
  <si>
    <t>611 612</t>
  </si>
  <si>
    <t>01105S7120</t>
  </si>
  <si>
    <t>611 244 612</t>
  </si>
  <si>
    <t>01201L0970</t>
  </si>
  <si>
    <t>01205S6960</t>
  </si>
  <si>
    <t>242 244 851 853</t>
  </si>
  <si>
    <t>244 321 612</t>
  </si>
  <si>
    <t>244 852</t>
  </si>
  <si>
    <t>244 414</t>
  </si>
  <si>
    <t>Приложение 3</t>
  </si>
  <si>
    <t>Финансовая оценка применения мер муниципального регулирования</t>
  </si>
  <si>
    <t>Наименование меры                                        муниципального регулирования</t>
  </si>
  <si>
    <t>Финансовая оценка результата, тыс. руб.</t>
  </si>
  <si>
    <t xml:space="preserve">Краткое обоснование необходимости применения меры </t>
  </si>
  <si>
    <t>Наименование меры                                        государственного регулирования</t>
  </si>
  <si>
    <t>Ожидаемый непосредственный результат</t>
  </si>
  <si>
    <t>Освобождение от уплаты земельного налога муниципальных учреждений (в части дошкольных образовательных организаций)</t>
  </si>
  <si>
    <t>Объем предоставленной налоговой льготы</t>
  </si>
  <si>
    <t xml:space="preserve">Исключение встречных финансовых потоков: средства на уплату земельного налога не учитываются при расчете объема субсидии на выполнение муниципального задания </t>
  </si>
  <si>
    <t>Освобождение от уплаты земельного налога муниципальных учреждений  (в части учреждений общего образования)</t>
  </si>
  <si>
    <t>Освобождение от уплаты земельного налога муниципальных учреждений  (в части учреждений дополнительного образования детей)</t>
  </si>
  <si>
    <t>Освобождение от уплаты земельного налога государственных учреждений (в части Управления образования)</t>
  </si>
  <si>
    <t>Исключение встречных финансовых потоков: недоступление земельного налога компенсируется дотацией из бюджета Удмуртской Республики</t>
  </si>
  <si>
    <t>Освобождение от уплаты земельного налога государственных учреждений (в части СК Витязь)</t>
  </si>
  <si>
    <t>Приложение 4</t>
  </si>
  <si>
    <t xml:space="preserve">Прогноз сводных показателей муниципальных заданий на оказание муниципальных услуг (выполнение работ) 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</si>
  <si>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</si>
  <si>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</si>
  <si>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</si>
  <si>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Предоставление дошкольного образования и воспитания в образовательных учреждениях Игринского района Удмуртской Республики</t>
  </si>
  <si>
    <t>Количество оказанных услуг</t>
  </si>
  <si>
    <t>чел.</t>
  </si>
  <si>
    <t>Объем финансового обеспечения муниципального задания</t>
  </si>
  <si>
    <t>тыс. руб.</t>
  </si>
  <si>
    <t>Реализация основных общеобразовательных программ дошкольного образования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</si>
  <si>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 в образовательных учреждениях Игринского района Удмуртской Республики.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</si>
  <si>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</si>
  <si>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</si>
  <si>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</si>
  <si>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Предоставление дополнительного образования в образовательных учреждениях</t>
  </si>
  <si>
    <t>Реализация дополнительных общеразвивающих программ</t>
  </si>
  <si>
    <t>Предоставление дополнительного образования детей в муниципальных  учреждениях</t>
  </si>
  <si>
    <t>Реализация дополнительных общеобразовательных предпрофессиональных программ в области искусств (фортепиано)</t>
  </si>
  <si>
    <t>Реализация дополнительных общеобразовательных предпрофессиональных программ в области искусств (народные инструменты)</t>
  </si>
  <si>
    <t>Реализация дополнительных общеобразовательных предпрофессиональных программ в области искусств (живопись)</t>
  </si>
  <si>
    <t>Реализация дополнительных общеобразовательных предпрофессиональных программ в области искусств (музыкальный фольклор)</t>
  </si>
  <si>
    <t>Реализация дополнительных общеобразовательных предпрофессиональных программ в области искусств (хореографическое творчество)</t>
  </si>
  <si>
    <t>От______________ 2018г. №____</t>
  </si>
  <si>
    <t>Приложение № 3</t>
  </si>
  <si>
    <t>От _____________________ 2018г №</t>
  </si>
  <si>
    <t>Приложение № 4</t>
  </si>
  <si>
    <t>От _________________2018г.  №_____</t>
  </si>
  <si>
    <t xml:space="preserve">Молодежная политика в муниципальном образовании "Игринский район" </t>
  </si>
  <si>
    <t>Реализация дополнительных общеразвивающих программ (общеобразовательные программы художественно-эстетической направленности)</t>
  </si>
  <si>
    <t>человекочасы</t>
  </si>
  <si>
    <t>Присмотр и уход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</si>
</sst>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0"/>
    <numFmt numFmtId="181" formatCode="0.00000"/>
    <numFmt numFmtId="182" formatCode="#,##0.000"/>
    <numFmt numFmtId="183" formatCode="#,##0.0000"/>
    <numFmt numFmtId="184" formatCode="#,##0.00000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i/>
      <sz val="8.5"/>
      <name val="Times New Roman"/>
      <family val="1"/>
    </font>
    <font>
      <sz val="8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36"/>
      <name val="Calibri"/>
      <family val="2"/>
    </font>
    <font>
      <sz val="14"/>
      <name val="Times New Roman"/>
      <family val="1"/>
    </font>
    <font>
      <sz val="11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>
      <alignment/>
      <protection/>
    </xf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indent="14"/>
    </xf>
    <xf numFmtId="0" fontId="19" fillId="0" borderId="0" xfId="0" applyFont="1" applyFill="1" applyAlignment="1">
      <alignment horizontal="center"/>
    </xf>
    <xf numFmtId="49" fontId="21" fillId="0" borderId="1" xfId="0" applyNumberFormat="1" applyFont="1" applyFill="1" applyBorder="1" applyAlignment="1">
      <alignment horizontal="center" vertical="top"/>
    </xf>
    <xf numFmtId="49" fontId="21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left" vertical="top"/>
    </xf>
    <xf numFmtId="17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top" wrapText="1"/>
    </xf>
    <xf numFmtId="172" fontId="21" fillId="0" borderId="1" xfId="0" applyNumberFormat="1" applyFont="1" applyFill="1" applyBorder="1" applyAlignment="1">
      <alignment horizontal="right" vertical="top"/>
    </xf>
    <xf numFmtId="0" fontId="21" fillId="6" borderId="1" xfId="0" applyFont="1" applyFill="1" applyBorder="1" applyAlignment="1">
      <alignment horizontal="left" vertical="top" wrapText="1"/>
    </xf>
    <xf numFmtId="0" fontId="21" fillId="24" borderId="1" xfId="0" applyFont="1" applyFill="1" applyBorder="1" applyAlignment="1">
      <alignment horizontal="center" vertical="center" wrapText="1"/>
    </xf>
    <xf numFmtId="0" fontId="21" fillId="24" borderId="1" xfId="0" applyFont="1" applyFill="1" applyBorder="1" applyAlignment="1">
      <alignment horizontal="left" vertical="center" wrapText="1"/>
    </xf>
    <xf numFmtId="0" fontId="22" fillId="24" borderId="1" xfId="0" applyFont="1" applyFill="1" applyBorder="1" applyAlignment="1">
      <alignment horizontal="left" vertical="center" wrapText="1"/>
    </xf>
    <xf numFmtId="172" fontId="22" fillId="24" borderId="1" xfId="0" applyNumberFormat="1" applyFont="1" applyFill="1" applyBorder="1" applyAlignment="1">
      <alignment horizontal="right" vertical="center" wrapText="1"/>
    </xf>
    <xf numFmtId="172" fontId="22" fillId="24" borderId="1" xfId="0" applyNumberFormat="1" applyFont="1" applyFill="1" applyBorder="1" applyAlignment="1">
      <alignment horizontal="right" vertical="center"/>
    </xf>
    <xf numFmtId="172" fontId="21" fillId="24" borderId="1" xfId="0" applyNumberFormat="1" applyFont="1" applyFill="1" applyBorder="1" applyAlignment="1">
      <alignment horizontal="right" vertical="center"/>
    </xf>
    <xf numFmtId="0" fontId="21" fillId="24" borderId="1" xfId="0" applyFont="1" applyFill="1" applyBorder="1" applyAlignment="1">
      <alignment horizontal="left" vertical="center" wrapText="1" indent="1"/>
    </xf>
    <xf numFmtId="0" fontId="21" fillId="24" borderId="1" xfId="0" applyFont="1" applyFill="1" applyBorder="1" applyAlignment="1">
      <alignment vertical="center" wrapText="1"/>
    </xf>
    <xf numFmtId="0" fontId="22" fillId="25" borderId="1" xfId="0" applyFont="1" applyFill="1" applyBorder="1" applyAlignment="1">
      <alignment vertical="top" wrapText="1"/>
    </xf>
    <xf numFmtId="0" fontId="21" fillId="25" borderId="1" xfId="0" applyFont="1" applyFill="1" applyBorder="1" applyAlignment="1">
      <alignment vertical="top" wrapText="1"/>
    </xf>
    <xf numFmtId="0" fontId="22" fillId="26" borderId="1" xfId="0" applyFont="1" applyFill="1" applyBorder="1" applyAlignment="1">
      <alignment horizontal="left" vertical="top" wrapText="1"/>
    </xf>
    <xf numFmtId="0" fontId="22" fillId="26" borderId="1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18" fillId="25" borderId="1" xfId="0" applyNumberFormat="1" applyFont="1" applyFill="1" applyBorder="1" applyAlignment="1">
      <alignment horizontal="center" vertical="top"/>
    </xf>
    <xf numFmtId="49" fontId="18" fillId="0" borderId="1" xfId="0" applyNumberFormat="1" applyFont="1" applyFill="1" applyBorder="1" applyAlignment="1">
      <alignment horizontal="center" vertical="top"/>
    </xf>
    <xf numFmtId="49" fontId="18" fillId="0" borderId="1" xfId="0" applyNumberFormat="1" applyFont="1" applyFill="1" applyBorder="1" applyAlignment="1">
      <alignment horizontal="center" vertical="top" wrapText="1"/>
    </xf>
    <xf numFmtId="49" fontId="19" fillId="25" borderId="1" xfId="0" applyNumberFormat="1" applyFont="1" applyFill="1" applyBorder="1" applyAlignment="1">
      <alignment horizontal="center" vertical="top"/>
    </xf>
    <xf numFmtId="49" fontId="19" fillId="26" borderId="1" xfId="0" applyNumberFormat="1" applyFont="1" applyFill="1" applyBorder="1" applyAlignment="1">
      <alignment horizontal="center" vertical="top"/>
    </xf>
    <xf numFmtId="0" fontId="27" fillId="0" borderId="0" xfId="0" applyFont="1" applyAlignment="1">
      <alignment horizontal="right"/>
    </xf>
    <xf numFmtId="0" fontId="2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 indent="14"/>
    </xf>
    <xf numFmtId="0" fontId="18" fillId="0" borderId="0" xfId="0" applyFont="1" applyAlignment="1">
      <alignment horizontal="left" indent="5"/>
    </xf>
    <xf numFmtId="0" fontId="28" fillId="0" borderId="0" xfId="0" applyFont="1" applyFill="1" applyAlignment="1">
      <alignment/>
    </xf>
    <xf numFmtId="172" fontId="24" fillId="0" borderId="0" xfId="0" applyNumberFormat="1" applyFont="1" applyFill="1" applyAlignment="1">
      <alignment/>
    </xf>
    <xf numFmtId="172" fontId="28" fillId="0" borderId="0" xfId="0" applyNumberFormat="1" applyFont="1" applyAlignment="1">
      <alignment/>
    </xf>
    <xf numFmtId="0" fontId="28" fillId="25" borderId="0" xfId="0" applyFont="1" applyFill="1" applyAlignment="1">
      <alignment/>
    </xf>
    <xf numFmtId="0" fontId="24" fillId="0" borderId="0" xfId="0" applyFont="1" applyAlignment="1">
      <alignment/>
    </xf>
    <xf numFmtId="172" fontId="21" fillId="0" borderId="1" xfId="0" applyNumberFormat="1" applyFont="1" applyFill="1" applyBorder="1" applyAlignment="1">
      <alignment horizontal="right" vertical="top" shrinkToFit="1"/>
    </xf>
    <xf numFmtId="49" fontId="21" fillId="0" borderId="11" xfId="0" applyNumberFormat="1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center" vertical="top" wrapText="1"/>
    </xf>
    <xf numFmtId="49" fontId="21" fillId="0" borderId="12" xfId="0" applyNumberFormat="1" applyFont="1" applyFill="1" applyBorder="1" applyAlignment="1">
      <alignment horizontal="center" vertical="top"/>
    </xf>
    <xf numFmtId="172" fontId="29" fillId="26" borderId="1" xfId="0" applyNumberFormat="1" applyFont="1" applyFill="1" applyBorder="1" applyAlignment="1">
      <alignment horizontal="right" vertical="top"/>
    </xf>
    <xf numFmtId="172" fontId="29" fillId="25" borderId="1" xfId="0" applyNumberFormat="1" applyFont="1" applyFill="1" applyBorder="1" applyAlignment="1">
      <alignment horizontal="right" vertical="top"/>
    </xf>
    <xf numFmtId="172" fontId="1" fillId="25" borderId="1" xfId="0" applyNumberFormat="1" applyFont="1" applyFill="1" applyBorder="1" applyAlignment="1">
      <alignment horizontal="right" vertical="top"/>
    </xf>
    <xf numFmtId="172" fontId="1" fillId="0" borderId="1" xfId="0" applyNumberFormat="1" applyFont="1" applyFill="1" applyBorder="1" applyAlignment="1">
      <alignment horizontal="right" vertical="top" shrinkToFit="1"/>
    </xf>
    <xf numFmtId="172" fontId="1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0" fontId="21" fillId="25" borderId="1" xfId="0" applyFont="1" applyFill="1" applyBorder="1" applyAlignment="1" quotePrefix="1">
      <alignment vertical="top" wrapText="1"/>
    </xf>
    <xf numFmtId="49" fontId="21" fillId="0" borderId="10" xfId="0" applyNumberFormat="1" applyFont="1" applyFill="1" applyBorder="1" applyAlignment="1">
      <alignment vertical="top"/>
    </xf>
    <xf numFmtId="49" fontId="21" fillId="0" borderId="12" xfId="0" applyNumberFormat="1" applyFont="1" applyFill="1" applyBorder="1" applyAlignment="1">
      <alignment vertical="top"/>
    </xf>
    <xf numFmtId="49" fontId="21" fillId="0" borderId="11" xfId="0" applyNumberFormat="1" applyFont="1" applyFill="1" applyBorder="1" applyAlignment="1">
      <alignment vertical="top"/>
    </xf>
    <xf numFmtId="1" fontId="18" fillId="0" borderId="0" xfId="0" applyNumberFormat="1" applyFont="1" applyAlignment="1">
      <alignment/>
    </xf>
    <xf numFmtId="0" fontId="21" fillId="0" borderId="11" xfId="0" applyFont="1" applyFill="1" applyBorder="1" applyAlignment="1" quotePrefix="1">
      <alignment horizontal="center" vertical="top" wrapText="1"/>
    </xf>
    <xf numFmtId="172" fontId="24" fillId="0" borderId="0" xfId="0" applyNumberFormat="1" applyFont="1" applyAlignment="1">
      <alignment/>
    </xf>
    <xf numFmtId="49" fontId="21" fillId="0" borderId="13" xfId="0" applyNumberFormat="1" applyFont="1" applyFill="1" applyBorder="1" applyAlignment="1">
      <alignment horizontal="center" vertical="top"/>
    </xf>
    <xf numFmtId="49" fontId="18" fillId="0" borderId="14" xfId="0" applyNumberFormat="1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vertical="top" wrapText="1"/>
    </xf>
    <xf numFmtId="0" fontId="21" fillId="0" borderId="15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/>
    </xf>
    <xf numFmtId="49" fontId="18" fillId="0" borderId="11" xfId="0" applyNumberFormat="1" applyFont="1" applyFill="1" applyBorder="1" applyAlignment="1">
      <alignment vertical="top"/>
    </xf>
    <xf numFmtId="0" fontId="21" fillId="0" borderId="15" xfId="0" applyFont="1" applyFill="1" applyBorder="1" applyAlignment="1">
      <alignment horizontal="center" vertical="top" wrapText="1"/>
    </xf>
    <xf numFmtId="0" fontId="32" fillId="0" borderId="0" xfId="0" applyFont="1" applyAlignment="1">
      <alignment/>
    </xf>
    <xf numFmtId="0" fontId="18" fillId="0" borderId="0" xfId="0" applyFont="1" applyFill="1" applyAlignment="1">
      <alignment horizontal="left" indent="4"/>
    </xf>
    <xf numFmtId="0" fontId="33" fillId="0" borderId="0" xfId="0" applyFont="1" applyAlignment="1">
      <alignment horizontal="right"/>
    </xf>
    <xf numFmtId="0" fontId="32" fillId="0" borderId="0" xfId="0" applyFont="1" applyAlignment="1">
      <alignment horizontal="left" indent="14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/>
    </xf>
    <xf numFmtId="173" fontId="19" fillId="0" borderId="1" xfId="0" applyNumberFormat="1" applyFont="1" applyFill="1" applyBorder="1" applyAlignment="1">
      <alignment/>
    </xf>
    <xf numFmtId="0" fontId="19" fillId="0" borderId="1" xfId="0" applyFont="1" applyFill="1" applyBorder="1" applyAlignment="1">
      <alignment horizontal="right" vertical="center"/>
    </xf>
    <xf numFmtId="173" fontId="19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/>
    </xf>
    <xf numFmtId="0" fontId="18" fillId="0" borderId="1" xfId="0" applyFont="1" applyFill="1" applyBorder="1" applyAlignment="1">
      <alignment horizontal="center" vertical="center" wrapText="1"/>
    </xf>
    <xf numFmtId="172" fontId="22" fillId="0" borderId="0" xfId="0" applyNumberFormat="1" applyFont="1" applyFill="1" applyBorder="1" applyAlignment="1">
      <alignment/>
    </xf>
    <xf numFmtId="172" fontId="34" fillId="0" borderId="1" xfId="0" applyNumberFormat="1" applyFont="1" applyFill="1" applyBorder="1" applyAlignment="1">
      <alignment vertical="top" wrapText="1"/>
    </xf>
    <xf numFmtId="172" fontId="34" fillId="0" borderId="1" xfId="0" applyNumberFormat="1" applyFont="1" applyFill="1" applyBorder="1" applyAlignment="1">
      <alignment horizontal="center" vertical="top"/>
    </xf>
    <xf numFmtId="172" fontId="29" fillId="26" borderId="1" xfId="0" applyNumberFormat="1" applyFont="1" applyFill="1" applyBorder="1" applyAlignment="1">
      <alignment vertical="top"/>
    </xf>
    <xf numFmtId="0" fontId="18" fillId="0" borderId="1" xfId="0" applyFont="1" applyFill="1" applyBorder="1" applyAlignment="1">
      <alignment horizontal="center" vertical="top" wrapText="1"/>
    </xf>
    <xf numFmtId="172" fontId="22" fillId="0" borderId="0" xfId="0" applyNumberFormat="1" applyFont="1" applyFill="1" applyBorder="1" applyAlignment="1">
      <alignment vertical="top"/>
    </xf>
    <xf numFmtId="3" fontId="29" fillId="26" borderId="1" xfId="0" applyNumberFormat="1" applyFont="1" applyFill="1" applyBorder="1" applyAlignment="1">
      <alignment vertical="top"/>
    </xf>
    <xf numFmtId="172" fontId="21" fillId="0" borderId="16" xfId="0" applyNumberFormat="1" applyFont="1" applyFill="1" applyBorder="1" applyAlignment="1">
      <alignment vertical="top"/>
    </xf>
    <xf numFmtId="3" fontId="28" fillId="0" borderId="0" xfId="0" applyNumberFormat="1" applyFont="1" applyAlignment="1">
      <alignment/>
    </xf>
    <xf numFmtId="184" fontId="28" fillId="0" borderId="0" xfId="0" applyNumberFormat="1" applyFont="1" applyAlignment="1">
      <alignment/>
    </xf>
    <xf numFmtId="172" fontId="21" fillId="0" borderId="1" xfId="0" applyNumberFormat="1" applyFont="1" applyFill="1" applyBorder="1" applyAlignment="1">
      <alignment vertical="top" wrapText="1"/>
    </xf>
    <xf numFmtId="172" fontId="21" fillId="0" borderId="1" xfId="0" applyNumberFormat="1" applyFont="1" applyFill="1" applyBorder="1" applyAlignment="1">
      <alignment horizontal="center" vertical="top"/>
    </xf>
    <xf numFmtId="3" fontId="21" fillId="0" borderId="1" xfId="0" applyNumberFormat="1" applyFont="1" applyFill="1" applyBorder="1" applyAlignment="1">
      <alignment vertical="top"/>
    </xf>
    <xf numFmtId="172" fontId="21" fillId="0" borderId="1" xfId="0" applyNumberFormat="1" applyFont="1" applyFill="1" applyBorder="1" applyAlignment="1">
      <alignment vertical="top"/>
    </xf>
    <xf numFmtId="0" fontId="22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172" fontId="22" fillId="0" borderId="1" xfId="0" applyNumberFormat="1" applyFont="1" applyFill="1" applyBorder="1" applyAlignment="1">
      <alignment vertical="top"/>
    </xf>
    <xf numFmtId="49" fontId="21" fillId="0" borderId="1" xfId="0" applyNumberFormat="1" applyFont="1" applyFill="1" applyBorder="1" applyAlignment="1">
      <alignment horizontal="center" vertical="top"/>
    </xf>
    <xf numFmtId="172" fontId="21" fillId="0" borderId="1" xfId="0" applyNumberFormat="1" applyFont="1" applyFill="1" applyBorder="1" applyAlignment="1">
      <alignment vertical="top" wrapText="1"/>
    </xf>
    <xf numFmtId="49" fontId="18" fillId="0" borderId="1" xfId="0" applyNumberFormat="1" applyFont="1" applyFill="1" applyBorder="1" applyAlignment="1">
      <alignment horizontal="center" vertical="top"/>
    </xf>
    <xf numFmtId="172" fontId="34" fillId="0" borderId="1" xfId="0" applyNumberFormat="1" applyFont="1" applyFill="1" applyBorder="1" applyAlignment="1">
      <alignment vertical="top" wrapText="1"/>
    </xf>
    <xf numFmtId="172" fontId="19" fillId="0" borderId="1" xfId="0" applyNumberFormat="1" applyFont="1" applyFill="1" applyBorder="1" applyAlignment="1">
      <alignment vertical="top"/>
    </xf>
    <xf numFmtId="0" fontId="18" fillId="0" borderId="1" xfId="0" applyFont="1" applyFill="1" applyBorder="1" applyAlignment="1">
      <alignment horizontal="center" vertical="center" wrapText="1"/>
    </xf>
    <xf numFmtId="172" fontId="19" fillId="0" borderId="1" xfId="0" applyNumberFormat="1" applyFont="1" applyFill="1" applyBorder="1" applyAlignment="1">
      <alignment/>
    </xf>
    <xf numFmtId="0" fontId="30" fillId="0" borderId="0" xfId="0" applyFont="1" applyAlignment="1">
      <alignment horizontal="left"/>
    </xf>
    <xf numFmtId="0" fontId="19" fillId="0" borderId="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49" fontId="22" fillId="25" borderId="1" xfId="0" applyNumberFormat="1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49" fontId="22" fillId="26" borderId="1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center" wrapText="1"/>
    </xf>
    <xf numFmtId="0" fontId="22" fillId="27" borderId="1" xfId="0" applyFont="1" applyFill="1" applyBorder="1" applyAlignment="1">
      <alignment horizontal="left" vertical="top" wrapText="1"/>
    </xf>
    <xf numFmtId="0" fontId="22" fillId="25" borderId="1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49" fontId="22" fillId="25" borderId="10" xfId="0" applyNumberFormat="1" applyFont="1" applyFill="1" applyBorder="1" applyAlignment="1">
      <alignment horizontal="center" vertical="top"/>
    </xf>
    <xf numFmtId="49" fontId="22" fillId="25" borderId="12" xfId="0" applyNumberFormat="1" applyFont="1" applyFill="1" applyBorder="1" applyAlignment="1">
      <alignment horizontal="center" vertical="top"/>
    </xf>
    <xf numFmtId="49" fontId="22" fillId="25" borderId="11" xfId="0" applyNumberFormat="1" applyFont="1" applyFill="1" applyBorder="1" applyAlignment="1">
      <alignment horizontal="center" vertical="top"/>
    </xf>
    <xf numFmtId="0" fontId="22" fillId="25" borderId="10" xfId="0" applyFont="1" applyFill="1" applyBorder="1" applyAlignment="1">
      <alignment horizontal="center" vertical="top" wrapText="1"/>
    </xf>
    <xf numFmtId="0" fontId="22" fillId="25" borderId="12" xfId="0" applyFont="1" applyFill="1" applyBorder="1" applyAlignment="1">
      <alignment horizontal="center" vertical="top" wrapText="1"/>
    </xf>
    <xf numFmtId="0" fontId="22" fillId="25" borderId="11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9" fontId="21" fillId="24" borderId="1" xfId="0" applyNumberFormat="1" applyFont="1" applyFill="1" applyBorder="1" applyAlignment="1">
      <alignment horizontal="center" vertical="center"/>
    </xf>
    <xf numFmtId="0" fontId="21" fillId="24" borderId="1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0" fillId="24" borderId="1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0">
      <selection activeCell="I23" sqref="I23"/>
    </sheetView>
  </sheetViews>
  <sheetFormatPr defaultColWidth="9.140625" defaultRowHeight="15"/>
  <cols>
    <col min="1" max="2" width="4.7109375" style="0" customWidth="1"/>
    <col min="3" max="3" width="31.140625" style="0" customWidth="1"/>
    <col min="4" max="4" width="13.8515625" style="0" customWidth="1"/>
    <col min="5" max="10" width="9.7109375" style="0" customWidth="1"/>
    <col min="11" max="11" width="32.7109375" style="0" customWidth="1"/>
  </cols>
  <sheetData>
    <row r="1" spans="1:13" s="67" customFormat="1" ht="15.75">
      <c r="A1" s="1"/>
      <c r="B1" s="1"/>
      <c r="C1" s="1"/>
      <c r="D1" s="1"/>
      <c r="E1" s="1"/>
      <c r="F1" s="1"/>
      <c r="G1" s="1"/>
      <c r="H1" s="96" t="s">
        <v>193</v>
      </c>
      <c r="I1" s="96"/>
      <c r="J1" s="96"/>
      <c r="K1" s="96"/>
      <c r="L1" s="96"/>
      <c r="M1" s="96"/>
    </row>
    <row r="2" spans="1:13" s="67" customFormat="1" ht="15.75">
      <c r="A2" s="1"/>
      <c r="B2" s="1"/>
      <c r="C2" s="1"/>
      <c r="D2" s="1"/>
      <c r="E2" s="1"/>
      <c r="F2" s="1"/>
      <c r="G2" s="1"/>
      <c r="H2" s="96" t="s">
        <v>142</v>
      </c>
      <c r="I2" s="96"/>
      <c r="J2" s="96"/>
      <c r="K2" s="96"/>
      <c r="L2" s="96"/>
      <c r="M2" s="96"/>
    </row>
    <row r="3" spans="1:13" s="67" customFormat="1" ht="15.75">
      <c r="A3" s="1"/>
      <c r="B3" s="1"/>
      <c r="C3" s="1"/>
      <c r="D3" s="1"/>
      <c r="E3" s="1"/>
      <c r="F3" s="1"/>
      <c r="G3" s="1"/>
      <c r="H3" s="96" t="s">
        <v>282</v>
      </c>
      <c r="I3" s="96"/>
      <c r="J3" s="96"/>
      <c r="K3" s="96"/>
      <c r="L3" s="96"/>
      <c r="M3" s="96"/>
    </row>
    <row r="4" spans="1:11" s="67" customFormat="1" ht="18.75">
      <c r="A4" s="1"/>
      <c r="B4" s="1"/>
      <c r="C4" s="1"/>
      <c r="D4" s="1"/>
      <c r="E4" s="1"/>
      <c r="F4" s="1"/>
      <c r="G4" s="1"/>
      <c r="H4" s="1"/>
      <c r="I4" s="68"/>
      <c r="K4" s="69"/>
    </row>
    <row r="5" spans="1:10" ht="15">
      <c r="A5" s="67"/>
      <c r="B5" s="67"/>
      <c r="C5" s="67"/>
      <c r="D5" s="67"/>
      <c r="E5" s="67"/>
      <c r="F5" s="67"/>
      <c r="I5" s="5" t="s">
        <v>244</v>
      </c>
      <c r="J5" s="67"/>
    </row>
    <row r="6" spans="1:10" ht="15">
      <c r="A6" s="67"/>
      <c r="B6" s="67"/>
      <c r="C6" s="67"/>
      <c r="D6" s="67"/>
      <c r="E6" s="67"/>
      <c r="F6" s="67"/>
      <c r="I6" s="5" t="s">
        <v>70</v>
      </c>
      <c r="J6" s="67"/>
    </row>
    <row r="7" spans="1:10" ht="15">
      <c r="A7" s="67"/>
      <c r="B7" s="67"/>
      <c r="C7" s="67"/>
      <c r="D7" s="67"/>
      <c r="E7" s="67"/>
      <c r="F7" s="67"/>
      <c r="I7" s="5" t="s">
        <v>9</v>
      </c>
      <c r="J7" s="67"/>
    </row>
    <row r="8" spans="1:10" ht="15">
      <c r="A8" s="67"/>
      <c r="B8" s="67"/>
      <c r="C8" s="67"/>
      <c r="D8" s="67"/>
      <c r="E8" s="67"/>
      <c r="F8" s="67"/>
      <c r="I8" s="70" t="s">
        <v>51</v>
      </c>
      <c r="J8" s="67"/>
    </row>
    <row r="9" spans="1:10" ht="15">
      <c r="A9" s="67"/>
      <c r="B9" s="67"/>
      <c r="C9" s="67"/>
      <c r="D9" s="67"/>
      <c r="E9" s="67"/>
      <c r="F9" s="67"/>
      <c r="I9" s="70" t="s">
        <v>34</v>
      </c>
      <c r="J9" s="67"/>
    </row>
    <row r="10" spans="1:11" s="67" customFormat="1" ht="13.5" customHeight="1">
      <c r="A10" s="1"/>
      <c r="B10" s="1"/>
      <c r="C10" s="1"/>
      <c r="D10" s="1"/>
      <c r="E10" s="1"/>
      <c r="F10" s="1"/>
      <c r="G10" s="1"/>
      <c r="H10" s="1"/>
      <c r="I10" s="68"/>
      <c r="K10" s="69"/>
    </row>
    <row r="11" spans="1:11" s="67" customFormat="1" ht="15.75" customHeight="1">
      <c r="A11" s="97" t="s">
        <v>245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s="67" customFormat="1" ht="17.25" customHeight="1">
      <c r="A12" s="1"/>
      <c r="B12" s="1"/>
      <c r="C12" s="6"/>
      <c r="D12" s="6"/>
      <c r="E12" s="6"/>
      <c r="F12" s="6"/>
      <c r="G12" s="6"/>
      <c r="H12" s="6"/>
      <c r="I12" s="6"/>
      <c r="J12" s="6"/>
      <c r="K12" s="6"/>
    </row>
    <row r="13" spans="1:11" ht="16.5" customHeight="1">
      <c r="A13" s="95" t="s">
        <v>71</v>
      </c>
      <c r="B13" s="95"/>
      <c r="C13" s="94" t="s">
        <v>246</v>
      </c>
      <c r="D13" s="94" t="s">
        <v>28</v>
      </c>
      <c r="E13" s="94" t="s">
        <v>247</v>
      </c>
      <c r="F13" s="94"/>
      <c r="G13" s="94"/>
      <c r="H13" s="94"/>
      <c r="I13" s="94"/>
      <c r="J13" s="3"/>
      <c r="K13" s="94" t="s">
        <v>248</v>
      </c>
    </row>
    <row r="14" spans="1:11" ht="33.75" customHeight="1">
      <c r="A14" s="95"/>
      <c r="B14" s="95"/>
      <c r="C14" s="94" t="s">
        <v>249</v>
      </c>
      <c r="D14" s="94" t="s">
        <v>28</v>
      </c>
      <c r="E14" s="94" t="s">
        <v>72</v>
      </c>
      <c r="F14" s="94" t="s">
        <v>73</v>
      </c>
      <c r="G14" s="94" t="s">
        <v>74</v>
      </c>
      <c r="H14" s="94" t="s">
        <v>75</v>
      </c>
      <c r="I14" s="94" t="s">
        <v>76</v>
      </c>
      <c r="J14" s="94" t="s">
        <v>77</v>
      </c>
      <c r="K14" s="94" t="s">
        <v>250</v>
      </c>
    </row>
    <row r="15" spans="1:11" ht="18" customHeight="1">
      <c r="A15" s="3" t="s">
        <v>78</v>
      </c>
      <c r="B15" s="3" t="s">
        <v>79</v>
      </c>
      <c r="C15" s="94"/>
      <c r="D15" s="94"/>
      <c r="E15" s="94"/>
      <c r="F15" s="94"/>
      <c r="G15" s="94"/>
      <c r="H15" s="94"/>
      <c r="I15" s="94"/>
      <c r="J15" s="94"/>
      <c r="K15" s="94"/>
    </row>
    <row r="16" spans="1:11" ht="13.5" customHeight="1">
      <c r="A16" s="71" t="s">
        <v>80</v>
      </c>
      <c r="B16" s="71" t="s">
        <v>81</v>
      </c>
      <c r="C16" s="93" t="s">
        <v>5</v>
      </c>
      <c r="D16" s="93"/>
      <c r="E16" s="93"/>
      <c r="F16" s="93"/>
      <c r="G16" s="93"/>
      <c r="H16" s="93"/>
      <c r="I16" s="93"/>
      <c r="J16" s="93"/>
      <c r="K16" s="93"/>
    </row>
    <row r="17" spans="1:11" ht="48" customHeight="1">
      <c r="A17" s="71" t="s">
        <v>80</v>
      </c>
      <c r="B17" s="71" t="s">
        <v>81</v>
      </c>
      <c r="C17" s="4" t="s">
        <v>251</v>
      </c>
      <c r="D17" s="72" t="s">
        <v>252</v>
      </c>
      <c r="E17" s="73">
        <v>1032.1</v>
      </c>
      <c r="F17" s="74">
        <v>548.48663</v>
      </c>
      <c r="G17" s="74">
        <v>549.29597</v>
      </c>
      <c r="H17" s="74">
        <v>0</v>
      </c>
      <c r="I17" s="74">
        <v>0</v>
      </c>
      <c r="J17" s="74">
        <f>I17</f>
        <v>0</v>
      </c>
      <c r="K17" s="4" t="s">
        <v>253</v>
      </c>
    </row>
    <row r="18" spans="1:11" ht="13.5" customHeight="1">
      <c r="A18" s="71" t="s">
        <v>80</v>
      </c>
      <c r="B18" s="71" t="s">
        <v>82</v>
      </c>
      <c r="C18" s="93" t="s">
        <v>6</v>
      </c>
      <c r="D18" s="93"/>
      <c r="E18" s="93"/>
      <c r="F18" s="93"/>
      <c r="G18" s="93"/>
      <c r="H18" s="93"/>
      <c r="I18" s="93"/>
      <c r="J18" s="93"/>
      <c r="K18" s="93"/>
    </row>
    <row r="19" spans="1:11" ht="48" customHeight="1">
      <c r="A19" s="71" t="s">
        <v>80</v>
      </c>
      <c r="B19" s="71" t="s">
        <v>82</v>
      </c>
      <c r="C19" s="4" t="s">
        <v>254</v>
      </c>
      <c r="D19" s="72" t="s">
        <v>252</v>
      </c>
      <c r="E19" s="75">
        <v>1777.3</v>
      </c>
      <c r="F19" s="76">
        <v>1012.79225</v>
      </c>
      <c r="G19" s="76">
        <v>1002.06328</v>
      </c>
      <c r="H19" s="76">
        <v>0</v>
      </c>
      <c r="I19" s="76">
        <v>0</v>
      </c>
      <c r="J19" s="76">
        <f>I19</f>
        <v>0</v>
      </c>
      <c r="K19" s="4" t="s">
        <v>253</v>
      </c>
    </row>
    <row r="20" spans="1:11" ht="13.5" customHeight="1">
      <c r="A20" s="71" t="s">
        <v>80</v>
      </c>
      <c r="B20" s="71" t="s">
        <v>83</v>
      </c>
      <c r="C20" s="93" t="s">
        <v>7</v>
      </c>
      <c r="D20" s="93"/>
      <c r="E20" s="93"/>
      <c r="F20" s="93"/>
      <c r="G20" s="93"/>
      <c r="H20" s="93"/>
      <c r="I20" s="93"/>
      <c r="J20" s="93"/>
      <c r="K20" s="93"/>
    </row>
    <row r="21" spans="1:11" ht="48.75" customHeight="1">
      <c r="A21" s="71" t="s">
        <v>80</v>
      </c>
      <c r="B21" s="71" t="s">
        <v>83</v>
      </c>
      <c r="C21" s="4" t="s">
        <v>255</v>
      </c>
      <c r="D21" s="72" t="s">
        <v>252</v>
      </c>
      <c r="E21" s="73">
        <f>151.9+39.9</f>
        <v>191.8</v>
      </c>
      <c r="F21" s="74">
        <f>152.61916+129.702</f>
        <v>282.32115999999996</v>
      </c>
      <c r="G21" s="74">
        <f>152.61916+129.702</f>
        <v>282.32115999999996</v>
      </c>
      <c r="H21" s="74">
        <v>0</v>
      </c>
      <c r="I21" s="74">
        <f>H21</f>
        <v>0</v>
      </c>
      <c r="J21" s="74">
        <f>I21</f>
        <v>0</v>
      </c>
      <c r="K21" s="4" t="s">
        <v>253</v>
      </c>
    </row>
    <row r="22" spans="1:11" ht="15">
      <c r="A22" s="71" t="s">
        <v>80</v>
      </c>
      <c r="B22" s="71"/>
      <c r="C22" s="93" t="s">
        <v>8</v>
      </c>
      <c r="D22" s="93"/>
      <c r="E22" s="93"/>
      <c r="F22" s="93"/>
      <c r="G22" s="93"/>
      <c r="H22" s="93"/>
      <c r="I22" s="93"/>
      <c r="J22" s="93"/>
      <c r="K22" s="93"/>
    </row>
    <row r="23" spans="1:11" ht="48.75" customHeight="1">
      <c r="A23" s="71" t="s">
        <v>80</v>
      </c>
      <c r="B23" s="71" t="s">
        <v>84</v>
      </c>
      <c r="C23" s="4" t="s">
        <v>256</v>
      </c>
      <c r="D23" s="72" t="s">
        <v>252</v>
      </c>
      <c r="E23" s="73">
        <v>15.8</v>
      </c>
      <c r="F23" s="74">
        <v>8.37584</v>
      </c>
      <c r="G23" s="74">
        <v>8.37584</v>
      </c>
      <c r="H23" s="74">
        <v>0</v>
      </c>
      <c r="I23" s="74">
        <f>H23</f>
        <v>0</v>
      </c>
      <c r="J23" s="74">
        <f>I23</f>
        <v>0</v>
      </c>
      <c r="K23" s="4" t="s">
        <v>257</v>
      </c>
    </row>
    <row r="27" spans="1:11" ht="15" hidden="1">
      <c r="A27" s="71" t="s">
        <v>88</v>
      </c>
      <c r="B27" s="71"/>
      <c r="C27" s="93" t="s">
        <v>29</v>
      </c>
      <c r="D27" s="93"/>
      <c r="E27" s="93"/>
      <c r="F27" s="93"/>
      <c r="G27" s="93"/>
      <c r="H27" s="93"/>
      <c r="I27" s="93"/>
      <c r="J27" s="93"/>
      <c r="K27" s="93"/>
    </row>
    <row r="28" spans="1:11" ht="48.75" customHeight="1" hidden="1">
      <c r="A28" s="71" t="s">
        <v>88</v>
      </c>
      <c r="B28" s="71" t="s">
        <v>81</v>
      </c>
      <c r="C28" s="4" t="s">
        <v>258</v>
      </c>
      <c r="D28" s="72" t="s">
        <v>252</v>
      </c>
      <c r="E28" s="77">
        <v>41.1</v>
      </c>
      <c r="F28" s="77">
        <v>41.1</v>
      </c>
      <c r="G28" s="77">
        <v>41.1</v>
      </c>
      <c r="H28" s="77">
        <v>41.1</v>
      </c>
      <c r="I28" s="77">
        <v>41.1</v>
      </c>
      <c r="J28" s="77">
        <v>41.1</v>
      </c>
      <c r="K28" s="4" t="s">
        <v>257</v>
      </c>
    </row>
  </sheetData>
  <sheetProtection/>
  <mergeCells count="20">
    <mergeCell ref="H1:M1"/>
    <mergeCell ref="H2:M2"/>
    <mergeCell ref="H3:M3"/>
    <mergeCell ref="A11:K11"/>
    <mergeCell ref="I14:I15"/>
    <mergeCell ref="J14:J15"/>
    <mergeCell ref="A13:B14"/>
    <mergeCell ref="C13:C15"/>
    <mergeCell ref="D13:D15"/>
    <mergeCell ref="E13:I13"/>
    <mergeCell ref="C27:K27"/>
    <mergeCell ref="C16:K16"/>
    <mergeCell ref="C18:K18"/>
    <mergeCell ref="C20:K20"/>
    <mergeCell ref="C22:K22"/>
    <mergeCell ref="K13:K15"/>
    <mergeCell ref="E14:E15"/>
    <mergeCell ref="F14:F15"/>
    <mergeCell ref="G14:G15"/>
    <mergeCell ref="H14:H15"/>
  </mergeCells>
  <printOptions/>
  <pageMargins left="0.7874015748031497" right="0.7874015748031497" top="0.7874015748031497" bottom="0.3937007874015748" header="0.5118110236220472" footer="0.5118110236220472"/>
  <pageSetup orientation="landscape" paperSize="9" scale="8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4">
      <selection activeCell="I39" sqref="I39"/>
    </sheetView>
  </sheetViews>
  <sheetFormatPr defaultColWidth="9.140625" defaultRowHeight="15"/>
  <cols>
    <col min="1" max="1" width="4.421875" style="33" customWidth="1"/>
    <col min="2" max="2" width="7.421875" style="33" customWidth="1"/>
    <col min="3" max="3" width="4.7109375" style="33" customWidth="1"/>
    <col min="4" max="4" width="27.7109375" style="33" customWidth="1"/>
    <col min="5" max="5" width="31.7109375" style="33" customWidth="1"/>
    <col min="6" max="6" width="11.00390625" style="33" customWidth="1"/>
    <col min="7" max="7" width="10.7109375" style="33" customWidth="1"/>
    <col min="8" max="8" width="10.28125" style="33" customWidth="1"/>
    <col min="9" max="11" width="9.7109375" style="33" customWidth="1"/>
    <col min="12" max="12" width="10.7109375" style="33" customWidth="1"/>
    <col min="13" max="13" width="9.8515625" style="33" bestFit="1" customWidth="1"/>
    <col min="14" max="15" width="9.28125" style="33" customWidth="1"/>
    <col min="16" max="16384" width="9.140625" style="33" customWidth="1"/>
  </cols>
  <sheetData>
    <row r="1" spans="1:12" s="34" customFormat="1" ht="15" customHeight="1">
      <c r="A1" s="1"/>
      <c r="B1" s="1"/>
      <c r="C1" s="1"/>
      <c r="D1" s="1"/>
      <c r="E1" s="1"/>
      <c r="F1" s="1"/>
      <c r="G1" s="106" t="s">
        <v>143</v>
      </c>
      <c r="H1" s="106"/>
      <c r="I1" s="106"/>
      <c r="J1" s="106"/>
      <c r="K1" s="106"/>
      <c r="L1" s="106"/>
    </row>
    <row r="2" spans="1:12" s="34" customFormat="1" ht="15" customHeight="1">
      <c r="A2" s="1"/>
      <c r="B2" s="1"/>
      <c r="C2" s="1"/>
      <c r="D2" s="1"/>
      <c r="E2" s="1"/>
      <c r="F2" s="1"/>
      <c r="G2" s="106" t="s">
        <v>142</v>
      </c>
      <c r="H2" s="106"/>
      <c r="I2" s="106"/>
      <c r="J2" s="106"/>
      <c r="K2" s="106"/>
      <c r="L2" s="106"/>
    </row>
    <row r="3" spans="1:12" s="34" customFormat="1" ht="15" customHeight="1">
      <c r="A3" s="1"/>
      <c r="B3" s="1"/>
      <c r="C3" s="1"/>
      <c r="D3" s="1"/>
      <c r="E3" s="1"/>
      <c r="F3" s="1"/>
      <c r="G3" s="106" t="s">
        <v>282</v>
      </c>
      <c r="H3" s="106"/>
      <c r="I3" s="106"/>
      <c r="J3" s="106"/>
      <c r="K3" s="106"/>
      <c r="L3" s="106"/>
    </row>
    <row r="4" spans="1:12" s="34" customFormat="1" ht="18.75">
      <c r="A4" s="1"/>
      <c r="B4" s="1"/>
      <c r="C4" s="1"/>
      <c r="D4" s="1"/>
      <c r="E4" s="1"/>
      <c r="F4" s="1"/>
      <c r="G4" s="1"/>
      <c r="I4" s="2"/>
      <c r="J4" s="1"/>
      <c r="K4" s="1"/>
      <c r="L4" s="32"/>
    </row>
    <row r="5" spans="1:10" ht="15">
      <c r="A5" s="34"/>
      <c r="B5" s="34"/>
      <c r="C5" s="34"/>
      <c r="D5" s="34"/>
      <c r="E5" s="34"/>
      <c r="F5" s="34"/>
      <c r="H5" s="5" t="s">
        <v>259</v>
      </c>
      <c r="J5" s="34"/>
    </row>
    <row r="6" spans="1:10" ht="15">
      <c r="A6" s="34"/>
      <c r="B6" s="34"/>
      <c r="C6" s="34"/>
      <c r="D6" s="34"/>
      <c r="E6" s="34"/>
      <c r="F6" s="34"/>
      <c r="H6" s="5" t="s">
        <v>70</v>
      </c>
      <c r="J6" s="34"/>
    </row>
    <row r="7" spans="1:10" ht="15">
      <c r="A7" s="34"/>
      <c r="B7" s="34"/>
      <c r="C7" s="34"/>
      <c r="D7" s="34"/>
      <c r="E7" s="34"/>
      <c r="F7" s="34"/>
      <c r="H7" s="5" t="s">
        <v>9</v>
      </c>
      <c r="J7" s="34"/>
    </row>
    <row r="8" spans="1:10" ht="15">
      <c r="A8" s="34"/>
      <c r="B8" s="34"/>
      <c r="C8" s="34"/>
      <c r="D8" s="34"/>
      <c r="E8" s="34"/>
      <c r="F8" s="34"/>
      <c r="H8" s="35" t="s">
        <v>51</v>
      </c>
      <c r="J8" s="34"/>
    </row>
    <row r="9" spans="1:10" ht="15">
      <c r="A9" s="34"/>
      <c r="B9" s="34"/>
      <c r="C9" s="34"/>
      <c r="D9" s="34"/>
      <c r="E9" s="34"/>
      <c r="F9" s="34"/>
      <c r="H9" s="35" t="s">
        <v>34</v>
      </c>
      <c r="J9" s="34"/>
    </row>
    <row r="10" spans="1:12" s="34" customFormat="1" ht="18.75">
      <c r="A10" s="1"/>
      <c r="B10" s="1"/>
      <c r="C10" s="1"/>
      <c r="D10" s="1"/>
      <c r="E10" s="1"/>
      <c r="F10" s="1"/>
      <c r="G10" s="1"/>
      <c r="I10" s="2"/>
      <c r="J10" s="1"/>
      <c r="K10" s="1"/>
      <c r="L10" s="32"/>
    </row>
    <row r="11" spans="1:12" s="34" customFormat="1" ht="13.5" customHeight="1">
      <c r="A11" s="107" t="s">
        <v>260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2"/>
    </row>
    <row r="12" spans="1:12" s="34" customFormat="1" ht="13.5" customHeight="1">
      <c r="A12" s="1"/>
      <c r="B12" s="1"/>
      <c r="C12" s="1"/>
      <c r="D12" s="6"/>
      <c r="E12" s="6"/>
      <c r="F12" s="6"/>
      <c r="G12" s="6"/>
      <c r="H12" s="6"/>
      <c r="I12" s="6"/>
      <c r="J12" s="6"/>
      <c r="K12" s="6"/>
      <c r="L12" s="6"/>
    </row>
    <row r="13" spans="1:12" ht="81" customHeight="1">
      <c r="A13" s="104" t="s">
        <v>71</v>
      </c>
      <c r="B13" s="104"/>
      <c r="C13" s="104" t="s">
        <v>30</v>
      </c>
      <c r="D13" s="104" t="s">
        <v>261</v>
      </c>
      <c r="E13" s="104" t="s">
        <v>262</v>
      </c>
      <c r="F13" s="104" t="s">
        <v>263</v>
      </c>
      <c r="G13" s="104" t="s">
        <v>72</v>
      </c>
      <c r="H13" s="104" t="s">
        <v>73</v>
      </c>
      <c r="I13" s="104" t="s">
        <v>74</v>
      </c>
      <c r="J13" s="104" t="s">
        <v>75</v>
      </c>
      <c r="K13" s="104" t="s">
        <v>76</v>
      </c>
      <c r="L13" s="104" t="s">
        <v>77</v>
      </c>
    </row>
    <row r="14" spans="1:12" ht="13.5" customHeight="1">
      <c r="A14" s="78" t="s">
        <v>78</v>
      </c>
      <c r="B14" s="78" t="s">
        <v>79</v>
      </c>
      <c r="C14" s="104"/>
      <c r="D14" s="104" t="s">
        <v>249</v>
      </c>
      <c r="E14" s="104" t="s">
        <v>28</v>
      </c>
      <c r="F14" s="104"/>
      <c r="G14" s="104"/>
      <c r="H14" s="104"/>
      <c r="I14" s="104"/>
      <c r="J14" s="104"/>
      <c r="K14" s="104"/>
      <c r="L14" s="104"/>
    </row>
    <row r="15" spans="1:12" ht="13.5" customHeight="1">
      <c r="A15" s="28" t="s">
        <v>80</v>
      </c>
      <c r="B15" s="78">
        <v>1</v>
      </c>
      <c r="C15" s="78"/>
      <c r="D15" s="105" t="s">
        <v>5</v>
      </c>
      <c r="E15" s="105"/>
      <c r="F15" s="105"/>
      <c r="G15" s="105"/>
      <c r="H15" s="105"/>
      <c r="I15" s="105"/>
      <c r="J15" s="105"/>
      <c r="K15" s="105"/>
      <c r="L15" s="79"/>
    </row>
    <row r="16" spans="1:12" ht="23.25" customHeight="1">
      <c r="A16" s="101" t="s">
        <v>80</v>
      </c>
      <c r="B16" s="101" t="s">
        <v>81</v>
      </c>
      <c r="C16" s="101" t="s">
        <v>31</v>
      </c>
      <c r="D16" s="102" t="s">
        <v>264</v>
      </c>
      <c r="E16" s="80" t="s">
        <v>265</v>
      </c>
      <c r="F16" s="81" t="s">
        <v>266</v>
      </c>
      <c r="G16" s="82">
        <v>2193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</row>
    <row r="17" spans="1:12" ht="38.25" customHeight="1">
      <c r="A17" s="101"/>
      <c r="B17" s="101" t="s">
        <v>81</v>
      </c>
      <c r="C17" s="101"/>
      <c r="D17" s="102"/>
      <c r="E17" s="80" t="s">
        <v>267</v>
      </c>
      <c r="F17" s="81" t="s">
        <v>268</v>
      </c>
      <c r="G17" s="82">
        <f>2692.001+138063.6+40594.54009+110.6+187.5</f>
        <v>181648.24109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</row>
    <row r="18" spans="1:12" ht="23.25" customHeight="1">
      <c r="A18" s="101" t="s">
        <v>80</v>
      </c>
      <c r="B18" s="101" t="s">
        <v>81</v>
      </c>
      <c r="C18" s="101" t="s">
        <v>31</v>
      </c>
      <c r="D18" s="102" t="s">
        <v>269</v>
      </c>
      <c r="E18" s="80" t="s">
        <v>265</v>
      </c>
      <c r="F18" s="81" t="s">
        <v>266</v>
      </c>
      <c r="G18" s="82">
        <v>0</v>
      </c>
      <c r="H18" s="82">
        <v>2231</v>
      </c>
      <c r="I18" s="82">
        <v>2231</v>
      </c>
      <c r="J18" s="82">
        <v>2392</v>
      </c>
      <c r="K18" s="82">
        <v>2392</v>
      </c>
      <c r="L18" s="82">
        <v>2392</v>
      </c>
    </row>
    <row r="19" spans="1:12" ht="38.25" customHeight="1">
      <c r="A19" s="101"/>
      <c r="B19" s="101" t="s">
        <v>81</v>
      </c>
      <c r="C19" s="101"/>
      <c r="D19" s="102"/>
      <c r="E19" s="80" t="s">
        <v>267</v>
      </c>
      <c r="F19" s="81" t="s">
        <v>268</v>
      </c>
      <c r="G19" s="82">
        <v>0</v>
      </c>
      <c r="H19" s="82">
        <v>184776.65261</v>
      </c>
      <c r="I19" s="82">
        <v>183858.898</v>
      </c>
      <c r="J19" s="82">
        <v>92208.6</v>
      </c>
      <c r="K19" s="82">
        <v>92134.6</v>
      </c>
      <c r="L19" s="82">
        <f>K19</f>
        <v>92134.6</v>
      </c>
    </row>
    <row r="20" spans="1:12" ht="23.25" customHeight="1">
      <c r="A20" s="101" t="s">
        <v>80</v>
      </c>
      <c r="B20" s="101" t="s">
        <v>81</v>
      </c>
      <c r="C20" s="101" t="s">
        <v>31</v>
      </c>
      <c r="D20" s="102" t="s">
        <v>290</v>
      </c>
      <c r="E20" s="80" t="s">
        <v>265</v>
      </c>
      <c r="F20" s="81" t="s">
        <v>266</v>
      </c>
      <c r="G20" s="82">
        <v>0</v>
      </c>
      <c r="H20" s="82">
        <v>0</v>
      </c>
      <c r="I20" s="82">
        <v>0</v>
      </c>
      <c r="J20" s="82">
        <v>2392</v>
      </c>
      <c r="K20" s="82">
        <v>2392</v>
      </c>
      <c r="L20" s="82">
        <v>2392</v>
      </c>
    </row>
    <row r="21" spans="1:12" ht="38.25" customHeight="1">
      <c r="A21" s="101"/>
      <c r="B21" s="101" t="s">
        <v>81</v>
      </c>
      <c r="C21" s="101"/>
      <c r="D21" s="102"/>
      <c r="E21" s="80" t="s">
        <v>267</v>
      </c>
      <c r="F21" s="81" t="s">
        <v>268</v>
      </c>
      <c r="G21" s="82">
        <v>0</v>
      </c>
      <c r="H21" s="82">
        <v>0</v>
      </c>
      <c r="I21" s="82">
        <v>0</v>
      </c>
      <c r="J21" s="82">
        <v>92208.6</v>
      </c>
      <c r="K21" s="82">
        <v>92134.6</v>
      </c>
      <c r="L21" s="82">
        <f>K21</f>
        <v>92134.6</v>
      </c>
    </row>
    <row r="22" spans="1:12" ht="15" customHeight="1">
      <c r="A22" s="28" t="s">
        <v>80</v>
      </c>
      <c r="B22" s="83">
        <v>2</v>
      </c>
      <c r="C22" s="83"/>
      <c r="D22" s="103" t="s">
        <v>6</v>
      </c>
      <c r="E22" s="103"/>
      <c r="F22" s="103"/>
      <c r="G22" s="103"/>
      <c r="H22" s="103"/>
      <c r="I22" s="103"/>
      <c r="J22" s="103"/>
      <c r="K22" s="103"/>
      <c r="L22" s="84"/>
    </row>
    <row r="23" spans="1:12" ht="13.5" customHeight="1">
      <c r="A23" s="101" t="s">
        <v>80</v>
      </c>
      <c r="B23" s="101" t="s">
        <v>82</v>
      </c>
      <c r="C23" s="101" t="s">
        <v>31</v>
      </c>
      <c r="D23" s="102" t="s">
        <v>270</v>
      </c>
      <c r="E23" s="80" t="s">
        <v>265</v>
      </c>
      <c r="F23" s="81" t="s">
        <v>266</v>
      </c>
      <c r="G23" s="85">
        <v>4253</v>
      </c>
      <c r="H23" s="82">
        <v>0</v>
      </c>
      <c r="I23" s="85">
        <v>0</v>
      </c>
      <c r="J23" s="85">
        <v>0</v>
      </c>
      <c r="K23" s="85">
        <v>0</v>
      </c>
      <c r="L23" s="85">
        <v>0</v>
      </c>
    </row>
    <row r="24" spans="1:14" ht="79.5" customHeight="1">
      <c r="A24" s="101"/>
      <c r="B24" s="101"/>
      <c r="C24" s="101"/>
      <c r="D24" s="102"/>
      <c r="E24" s="80" t="s">
        <v>267</v>
      </c>
      <c r="F24" s="81" t="s">
        <v>268</v>
      </c>
      <c r="G24" s="82">
        <f>4646.19+238319.7+54463.75127</f>
        <v>297429.64127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N24" s="86">
        <f>I25+I27+I29+I31</f>
        <v>4443</v>
      </c>
    </row>
    <row r="25" spans="1:14" ht="13.5" customHeight="1">
      <c r="A25" s="101" t="s">
        <v>80</v>
      </c>
      <c r="B25" s="101" t="s">
        <v>82</v>
      </c>
      <c r="C25" s="101" t="s">
        <v>31</v>
      </c>
      <c r="D25" s="102" t="s">
        <v>271</v>
      </c>
      <c r="E25" s="80" t="s">
        <v>265</v>
      </c>
      <c r="F25" s="81" t="s">
        <v>266</v>
      </c>
      <c r="G25" s="85">
        <v>0</v>
      </c>
      <c r="H25" s="85">
        <v>1866</v>
      </c>
      <c r="I25" s="85">
        <v>1998</v>
      </c>
      <c r="J25" s="85">
        <v>2097</v>
      </c>
      <c r="K25" s="85">
        <v>2097</v>
      </c>
      <c r="L25" s="85">
        <v>2097</v>
      </c>
      <c r="N25" s="87">
        <f>J25+J27+J29+J31+J33</f>
        <v>4725</v>
      </c>
    </row>
    <row r="26" spans="1:14" ht="79.5" customHeight="1">
      <c r="A26" s="101"/>
      <c r="B26" s="101"/>
      <c r="C26" s="101"/>
      <c r="D26" s="102"/>
      <c r="E26" s="80" t="s">
        <v>267</v>
      </c>
      <c r="F26" s="81" t="s">
        <v>268</v>
      </c>
      <c r="G26" s="82">
        <v>0</v>
      </c>
      <c r="H26" s="82">
        <v>129980.858</v>
      </c>
      <c r="I26" s="82">
        <v>137144.7</v>
      </c>
      <c r="J26" s="82">
        <f>J25/N25*313560.1</f>
        <v>139160.95866666667</v>
      </c>
      <c r="K26" s="82">
        <f>K25/N26*313535.7</f>
        <v>139445.25194061507</v>
      </c>
      <c r="L26" s="82">
        <f>K26</f>
        <v>139445.25194061507</v>
      </c>
      <c r="N26" s="86">
        <f>K25+K27+K29+K31+K33</f>
        <v>4715</v>
      </c>
    </row>
    <row r="27" spans="1:12" ht="13.5" customHeight="1">
      <c r="A27" s="101" t="s">
        <v>80</v>
      </c>
      <c r="B27" s="101" t="s">
        <v>82</v>
      </c>
      <c r="C27" s="101" t="s">
        <v>31</v>
      </c>
      <c r="D27" s="102" t="s">
        <v>272</v>
      </c>
      <c r="E27" s="80" t="s">
        <v>265</v>
      </c>
      <c r="F27" s="81" t="s">
        <v>266</v>
      </c>
      <c r="G27" s="85">
        <v>0</v>
      </c>
      <c r="H27" s="85">
        <v>1970</v>
      </c>
      <c r="I27" s="85">
        <v>1956</v>
      </c>
      <c r="J27" s="85">
        <v>1965</v>
      </c>
      <c r="K27" s="85">
        <v>1965</v>
      </c>
      <c r="L27" s="85">
        <v>1965</v>
      </c>
    </row>
    <row r="28" spans="1:14" ht="79.5" customHeight="1">
      <c r="A28" s="101"/>
      <c r="B28" s="101"/>
      <c r="C28" s="101"/>
      <c r="D28" s="102"/>
      <c r="E28" s="80" t="s">
        <v>267</v>
      </c>
      <c r="F28" s="81" t="s">
        <v>268</v>
      </c>
      <c r="G28" s="82">
        <v>0</v>
      </c>
      <c r="H28" s="82">
        <v>137225.236</v>
      </c>
      <c r="I28" s="82">
        <v>134261.8</v>
      </c>
      <c r="J28" s="82">
        <f>J27/N25*313560.1</f>
        <v>130401.18444444444</v>
      </c>
      <c r="K28" s="82">
        <f>K27/N26*313535.7</f>
        <v>130667.58229056203</v>
      </c>
      <c r="L28" s="82">
        <f>K28</f>
        <v>130667.58229056203</v>
      </c>
      <c r="N28" s="86"/>
    </row>
    <row r="29" spans="1:12" ht="13.5" customHeight="1">
      <c r="A29" s="101" t="s">
        <v>80</v>
      </c>
      <c r="B29" s="101" t="s">
        <v>82</v>
      </c>
      <c r="C29" s="101" t="s">
        <v>31</v>
      </c>
      <c r="D29" s="102" t="s">
        <v>273</v>
      </c>
      <c r="E29" s="80" t="s">
        <v>265</v>
      </c>
      <c r="F29" s="81" t="s">
        <v>266</v>
      </c>
      <c r="G29" s="85">
        <v>0</v>
      </c>
      <c r="H29" s="85">
        <v>329</v>
      </c>
      <c r="I29" s="85">
        <v>334</v>
      </c>
      <c r="J29" s="85">
        <v>353</v>
      </c>
      <c r="K29" s="85">
        <v>353</v>
      </c>
      <c r="L29" s="85">
        <v>353</v>
      </c>
    </row>
    <row r="30" spans="1:14" ht="79.5" customHeight="1">
      <c r="A30" s="101"/>
      <c r="B30" s="101"/>
      <c r="C30" s="101"/>
      <c r="D30" s="102"/>
      <c r="E30" s="80" t="s">
        <v>267</v>
      </c>
      <c r="F30" s="81" t="s">
        <v>268</v>
      </c>
      <c r="G30" s="82">
        <v>0</v>
      </c>
      <c r="H30" s="82">
        <v>22917.311</v>
      </c>
      <c r="I30" s="82">
        <v>33926.1</v>
      </c>
      <c r="J30" s="82">
        <f>J29/N25*313560.1</f>
        <v>23425.75985185185</v>
      </c>
      <c r="K30" s="82">
        <f>K29/N26*313535.7</f>
        <v>23473.61656415695</v>
      </c>
      <c r="L30" s="82">
        <f>K30</f>
        <v>23473.61656415695</v>
      </c>
      <c r="N30" s="86"/>
    </row>
    <row r="31" spans="1:12" ht="13.5" customHeight="1">
      <c r="A31" s="101" t="s">
        <v>80</v>
      </c>
      <c r="B31" s="101" t="s">
        <v>82</v>
      </c>
      <c r="C31" s="101" t="s">
        <v>31</v>
      </c>
      <c r="D31" s="102" t="s">
        <v>269</v>
      </c>
      <c r="E31" s="80" t="s">
        <v>265</v>
      </c>
      <c r="F31" s="81" t="s">
        <v>266</v>
      </c>
      <c r="G31" s="85">
        <v>0</v>
      </c>
      <c r="H31" s="85">
        <v>152</v>
      </c>
      <c r="I31" s="85">
        <v>155</v>
      </c>
      <c r="J31" s="85">
        <v>155</v>
      </c>
      <c r="K31" s="85">
        <v>150</v>
      </c>
      <c r="L31" s="85">
        <v>150</v>
      </c>
    </row>
    <row r="32" spans="1:14" ht="79.5" customHeight="1">
      <c r="A32" s="101"/>
      <c r="B32" s="101"/>
      <c r="C32" s="101"/>
      <c r="D32" s="102"/>
      <c r="E32" s="80" t="s">
        <v>267</v>
      </c>
      <c r="F32" s="81" t="s">
        <v>268</v>
      </c>
      <c r="G32" s="82">
        <v>0</v>
      </c>
      <c r="H32" s="82">
        <v>10587.937</v>
      </c>
      <c r="I32" s="82">
        <v>10639.4</v>
      </c>
      <c r="J32" s="82">
        <f>J31/N25*313560.1</f>
        <v>10286.098518518516</v>
      </c>
      <c r="K32" s="82">
        <f>K31/N26*313535.7</f>
        <v>9974.624602332979</v>
      </c>
      <c r="L32" s="82">
        <f>K32</f>
        <v>9974.624602332979</v>
      </c>
      <c r="M32" s="39"/>
      <c r="N32" s="86"/>
    </row>
    <row r="33" spans="1:12" ht="13.5" customHeight="1">
      <c r="A33" s="101" t="s">
        <v>80</v>
      </c>
      <c r="B33" s="101" t="s">
        <v>82</v>
      </c>
      <c r="C33" s="101" t="s">
        <v>31</v>
      </c>
      <c r="D33" s="102" t="s">
        <v>290</v>
      </c>
      <c r="E33" s="80" t="s">
        <v>265</v>
      </c>
      <c r="F33" s="81" t="s">
        <v>266</v>
      </c>
      <c r="G33" s="85">
        <v>0</v>
      </c>
      <c r="H33" s="85">
        <v>0</v>
      </c>
      <c r="I33" s="85">
        <v>0</v>
      </c>
      <c r="J33" s="85">
        <v>155</v>
      </c>
      <c r="K33" s="85">
        <v>150</v>
      </c>
      <c r="L33" s="85">
        <v>150</v>
      </c>
    </row>
    <row r="34" spans="1:14" ht="79.5" customHeight="1">
      <c r="A34" s="101"/>
      <c r="B34" s="101"/>
      <c r="C34" s="101"/>
      <c r="D34" s="102"/>
      <c r="E34" s="80" t="s">
        <v>267</v>
      </c>
      <c r="F34" s="81" t="s">
        <v>268</v>
      </c>
      <c r="G34" s="82">
        <v>0</v>
      </c>
      <c r="H34" s="82">
        <v>0</v>
      </c>
      <c r="I34" s="82">
        <v>0</v>
      </c>
      <c r="J34" s="82">
        <f>J33/N25*313560.1</f>
        <v>10286.098518518516</v>
      </c>
      <c r="K34" s="82">
        <f>K33/N26*313535.7</f>
        <v>9974.624602332979</v>
      </c>
      <c r="L34" s="82">
        <f>K34</f>
        <v>9974.624602332979</v>
      </c>
      <c r="M34" s="39"/>
      <c r="N34" s="86"/>
    </row>
    <row r="35" spans="1:15" ht="15" customHeight="1">
      <c r="A35" s="28" t="s">
        <v>80</v>
      </c>
      <c r="B35" s="83">
        <v>3</v>
      </c>
      <c r="C35" s="83"/>
      <c r="D35" s="103" t="s">
        <v>7</v>
      </c>
      <c r="E35" s="103"/>
      <c r="F35" s="103"/>
      <c r="G35" s="103"/>
      <c r="H35" s="103"/>
      <c r="I35" s="103"/>
      <c r="J35" s="103"/>
      <c r="K35" s="103"/>
      <c r="L35" s="84"/>
      <c r="N35" s="39"/>
      <c r="O35" s="39"/>
    </row>
    <row r="36" spans="1:12" ht="12.75" customHeight="1">
      <c r="A36" s="101" t="s">
        <v>80</v>
      </c>
      <c r="B36" s="101" t="s">
        <v>83</v>
      </c>
      <c r="C36" s="101" t="s">
        <v>31</v>
      </c>
      <c r="D36" s="102" t="s">
        <v>274</v>
      </c>
      <c r="E36" s="80" t="s">
        <v>265</v>
      </c>
      <c r="F36" s="81" t="s">
        <v>266</v>
      </c>
      <c r="G36" s="85">
        <v>3632</v>
      </c>
      <c r="H36" s="85">
        <v>0</v>
      </c>
      <c r="I36" s="85">
        <v>0</v>
      </c>
      <c r="J36" s="85">
        <v>0</v>
      </c>
      <c r="K36" s="85">
        <f>J36</f>
        <v>0</v>
      </c>
      <c r="L36" s="85">
        <f>K36</f>
        <v>0</v>
      </c>
    </row>
    <row r="37" spans="1:12" ht="26.25" customHeight="1">
      <c r="A37" s="101"/>
      <c r="B37" s="101"/>
      <c r="C37" s="101"/>
      <c r="D37" s="102"/>
      <c r="E37" s="80" t="s">
        <v>267</v>
      </c>
      <c r="F37" s="81" t="s">
        <v>268</v>
      </c>
      <c r="G37" s="82">
        <f>120.03+34071.77674</f>
        <v>34191.80674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</row>
    <row r="38" spans="1:12" ht="12.75" customHeight="1">
      <c r="A38" s="101" t="s">
        <v>80</v>
      </c>
      <c r="B38" s="101" t="s">
        <v>83</v>
      </c>
      <c r="C38" s="101" t="s">
        <v>31</v>
      </c>
      <c r="D38" s="102" t="s">
        <v>275</v>
      </c>
      <c r="E38" s="80" t="s">
        <v>265</v>
      </c>
      <c r="F38" s="81" t="s">
        <v>266</v>
      </c>
      <c r="G38" s="85">
        <v>0</v>
      </c>
      <c r="H38" s="85">
        <v>3717</v>
      </c>
      <c r="I38" s="85">
        <v>3538</v>
      </c>
      <c r="J38" s="85">
        <v>0</v>
      </c>
      <c r="K38" s="85">
        <v>0</v>
      </c>
      <c r="L38" s="85">
        <v>0</v>
      </c>
    </row>
    <row r="39" spans="1:12" ht="26.25" customHeight="1">
      <c r="A39" s="101"/>
      <c r="B39" s="101"/>
      <c r="C39" s="101"/>
      <c r="D39" s="102"/>
      <c r="E39" s="80" t="s">
        <v>267</v>
      </c>
      <c r="F39" s="81" t="s">
        <v>268</v>
      </c>
      <c r="G39" s="82">
        <v>0</v>
      </c>
      <c r="H39" s="82">
        <v>36381.54854</v>
      </c>
      <c r="I39" s="82">
        <v>41468.4</v>
      </c>
      <c r="J39" s="82">
        <v>0</v>
      </c>
      <c r="K39" s="82">
        <v>0</v>
      </c>
      <c r="L39" s="82">
        <v>0</v>
      </c>
    </row>
    <row r="40" spans="1:12" ht="12.75" customHeight="1">
      <c r="A40" s="101" t="s">
        <v>80</v>
      </c>
      <c r="B40" s="101" t="s">
        <v>83</v>
      </c>
      <c r="C40" s="101" t="s">
        <v>31</v>
      </c>
      <c r="D40" s="102" t="s">
        <v>275</v>
      </c>
      <c r="E40" s="80" t="s">
        <v>265</v>
      </c>
      <c r="F40" s="81" t="s">
        <v>289</v>
      </c>
      <c r="G40" s="85">
        <v>0</v>
      </c>
      <c r="H40" s="85">
        <v>0</v>
      </c>
      <c r="I40" s="85">
        <v>0</v>
      </c>
      <c r="J40" s="85">
        <v>1034246</v>
      </c>
      <c r="K40" s="85">
        <v>1034246</v>
      </c>
      <c r="L40" s="85">
        <v>1034246</v>
      </c>
    </row>
    <row r="41" spans="1:12" ht="26.25" customHeight="1">
      <c r="A41" s="101"/>
      <c r="B41" s="101"/>
      <c r="C41" s="101"/>
      <c r="D41" s="102"/>
      <c r="E41" s="80" t="s">
        <v>267</v>
      </c>
      <c r="F41" s="81" t="s">
        <v>268</v>
      </c>
      <c r="G41" s="82">
        <v>0</v>
      </c>
      <c r="H41" s="82">
        <v>0</v>
      </c>
      <c r="I41" s="82">
        <v>0</v>
      </c>
      <c r="J41" s="82">
        <v>43348.6</v>
      </c>
      <c r="K41" s="82">
        <v>43348.6</v>
      </c>
      <c r="L41" s="82">
        <v>43348.6</v>
      </c>
    </row>
    <row r="42" spans="1:12" ht="12.75" customHeight="1">
      <c r="A42" s="101" t="s">
        <v>80</v>
      </c>
      <c r="B42" s="101" t="s">
        <v>83</v>
      </c>
      <c r="C42" s="101" t="s">
        <v>32</v>
      </c>
      <c r="D42" s="102" t="s">
        <v>276</v>
      </c>
      <c r="E42" s="80" t="s">
        <v>265</v>
      </c>
      <c r="F42" s="81" t="s">
        <v>266</v>
      </c>
      <c r="G42" s="85">
        <v>630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</row>
    <row r="43" spans="1:12" ht="26.25" customHeight="1">
      <c r="A43" s="101"/>
      <c r="B43" s="101"/>
      <c r="C43" s="101"/>
      <c r="D43" s="102"/>
      <c r="E43" s="80" t="s">
        <v>267</v>
      </c>
      <c r="F43" s="81" t="s">
        <v>268</v>
      </c>
      <c r="G43" s="82">
        <f>4.128+19113.98676</f>
        <v>19118.11476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</row>
    <row r="44" spans="1:12" ht="12.75" customHeight="1">
      <c r="A44" s="101" t="s">
        <v>80</v>
      </c>
      <c r="B44" s="101" t="s">
        <v>83</v>
      </c>
      <c r="C44" s="101" t="s">
        <v>32</v>
      </c>
      <c r="D44" s="102" t="s">
        <v>277</v>
      </c>
      <c r="E44" s="80" t="s">
        <v>265</v>
      </c>
      <c r="F44" s="81" t="s">
        <v>266</v>
      </c>
      <c r="G44" s="85">
        <v>0</v>
      </c>
      <c r="H44" s="85">
        <v>37</v>
      </c>
      <c r="I44" s="85">
        <v>46</v>
      </c>
      <c r="J44" s="85">
        <v>54</v>
      </c>
      <c r="K44" s="85">
        <v>60</v>
      </c>
      <c r="L44" s="85">
        <v>72</v>
      </c>
    </row>
    <row r="45" spans="1:12" ht="34.5" customHeight="1">
      <c r="A45" s="101"/>
      <c r="B45" s="101"/>
      <c r="C45" s="101"/>
      <c r="D45" s="102"/>
      <c r="E45" s="80" t="s">
        <v>267</v>
      </c>
      <c r="F45" s="81" t="s">
        <v>268</v>
      </c>
      <c r="G45" s="82">
        <v>0</v>
      </c>
      <c r="H45" s="82">
        <v>1117.4</v>
      </c>
      <c r="I45" s="82">
        <v>1500.9</v>
      </c>
      <c r="J45" s="82">
        <v>1939.8</v>
      </c>
      <c r="K45" s="82">
        <v>2182.1</v>
      </c>
      <c r="L45" s="82">
        <v>2598.7</v>
      </c>
    </row>
    <row r="46" spans="1:12" ht="12.75" customHeight="1">
      <c r="A46" s="101" t="s">
        <v>80</v>
      </c>
      <c r="B46" s="101" t="s">
        <v>83</v>
      </c>
      <c r="C46" s="101" t="s">
        <v>32</v>
      </c>
      <c r="D46" s="102" t="s">
        <v>278</v>
      </c>
      <c r="E46" s="80" t="s">
        <v>265</v>
      </c>
      <c r="F46" s="81" t="s">
        <v>266</v>
      </c>
      <c r="G46" s="85">
        <v>0</v>
      </c>
      <c r="H46" s="85">
        <v>22</v>
      </c>
      <c r="I46" s="85">
        <v>23</v>
      </c>
      <c r="J46" s="85">
        <v>26</v>
      </c>
      <c r="K46" s="85">
        <v>29</v>
      </c>
      <c r="L46" s="85">
        <v>35</v>
      </c>
    </row>
    <row r="47" spans="1:12" ht="53.25" customHeight="1">
      <c r="A47" s="101"/>
      <c r="B47" s="101"/>
      <c r="C47" s="101"/>
      <c r="D47" s="102"/>
      <c r="E47" s="80" t="s">
        <v>267</v>
      </c>
      <c r="F47" s="81" t="s">
        <v>268</v>
      </c>
      <c r="G47" s="82">
        <v>0</v>
      </c>
      <c r="H47" s="82">
        <v>665.5</v>
      </c>
      <c r="I47" s="82">
        <v>750.5</v>
      </c>
      <c r="J47" s="82">
        <v>942.9</v>
      </c>
      <c r="K47" s="82">
        <v>1064.7</v>
      </c>
      <c r="L47" s="82">
        <v>1279.8</v>
      </c>
    </row>
    <row r="48" spans="1:12" ht="12.75" customHeight="1">
      <c r="A48" s="101" t="s">
        <v>80</v>
      </c>
      <c r="B48" s="101" t="s">
        <v>83</v>
      </c>
      <c r="C48" s="101" t="s">
        <v>32</v>
      </c>
      <c r="D48" s="102" t="s">
        <v>279</v>
      </c>
      <c r="E48" s="80" t="s">
        <v>265</v>
      </c>
      <c r="F48" s="81" t="s">
        <v>266</v>
      </c>
      <c r="G48" s="85">
        <v>0</v>
      </c>
      <c r="H48" s="85">
        <v>118</v>
      </c>
      <c r="I48" s="85">
        <v>152</v>
      </c>
      <c r="J48" s="85">
        <v>196</v>
      </c>
      <c r="K48" s="85">
        <v>233</v>
      </c>
      <c r="L48" s="85">
        <v>265</v>
      </c>
    </row>
    <row r="49" spans="1:12" ht="42.75" customHeight="1">
      <c r="A49" s="101"/>
      <c r="B49" s="101"/>
      <c r="C49" s="101"/>
      <c r="D49" s="102"/>
      <c r="E49" s="80" t="s">
        <v>267</v>
      </c>
      <c r="F49" s="81" t="s">
        <v>268</v>
      </c>
      <c r="G49" s="82">
        <v>0</v>
      </c>
      <c r="H49" s="82">
        <v>3565.9</v>
      </c>
      <c r="I49" s="82">
        <v>4961.2</v>
      </c>
      <c r="J49" s="82">
        <v>6859</v>
      </c>
      <c r="K49" s="82">
        <v>8171.7</v>
      </c>
      <c r="L49" s="82">
        <v>9316.1</v>
      </c>
    </row>
    <row r="50" spans="1:12" ht="12.75" customHeight="1">
      <c r="A50" s="101" t="s">
        <v>80</v>
      </c>
      <c r="B50" s="101" t="s">
        <v>83</v>
      </c>
      <c r="C50" s="101" t="s">
        <v>32</v>
      </c>
      <c r="D50" s="102" t="s">
        <v>280</v>
      </c>
      <c r="E50" s="80" t="s">
        <v>265</v>
      </c>
      <c r="F50" s="81" t="s">
        <v>266</v>
      </c>
      <c r="G50" s="85">
        <v>0</v>
      </c>
      <c r="H50" s="85">
        <v>10</v>
      </c>
      <c r="I50" s="85">
        <v>10</v>
      </c>
      <c r="J50" s="85">
        <v>10</v>
      </c>
      <c r="K50" s="85">
        <v>13</v>
      </c>
      <c r="L50" s="85">
        <v>15</v>
      </c>
    </row>
    <row r="51" spans="1:12" ht="48.75" customHeight="1">
      <c r="A51" s="101"/>
      <c r="B51" s="101"/>
      <c r="C51" s="101"/>
      <c r="D51" s="102"/>
      <c r="E51" s="80" t="s">
        <v>267</v>
      </c>
      <c r="F51" s="81" t="s">
        <v>268</v>
      </c>
      <c r="G51" s="82">
        <v>0</v>
      </c>
      <c r="H51" s="82">
        <v>303.2</v>
      </c>
      <c r="I51" s="82">
        <v>326.9</v>
      </c>
      <c r="J51" s="82">
        <v>406</v>
      </c>
      <c r="K51" s="82">
        <v>527.9</v>
      </c>
      <c r="L51" s="82">
        <v>609.1</v>
      </c>
    </row>
    <row r="52" spans="1:12" ht="12.75" customHeight="1">
      <c r="A52" s="101" t="s">
        <v>80</v>
      </c>
      <c r="B52" s="101" t="s">
        <v>83</v>
      </c>
      <c r="C52" s="101" t="s">
        <v>32</v>
      </c>
      <c r="D52" s="102" t="s">
        <v>281</v>
      </c>
      <c r="E52" s="80" t="s">
        <v>265</v>
      </c>
      <c r="F52" s="81" t="s">
        <v>266</v>
      </c>
      <c r="G52" s="85">
        <v>0</v>
      </c>
      <c r="H52" s="85">
        <v>38</v>
      </c>
      <c r="I52" s="85">
        <v>36</v>
      </c>
      <c r="J52" s="85">
        <v>48</v>
      </c>
      <c r="K52" s="85">
        <v>66</v>
      </c>
      <c r="L52" s="85">
        <v>69</v>
      </c>
    </row>
    <row r="53" spans="1:12" ht="49.5" customHeight="1">
      <c r="A53" s="101"/>
      <c r="B53" s="101"/>
      <c r="C53" s="101"/>
      <c r="D53" s="102"/>
      <c r="E53" s="80" t="s">
        <v>267</v>
      </c>
      <c r="F53" s="81" t="s">
        <v>268</v>
      </c>
      <c r="G53" s="82">
        <v>0</v>
      </c>
      <c r="H53" s="82">
        <v>1147.9</v>
      </c>
      <c r="I53" s="82">
        <v>1174</v>
      </c>
      <c r="J53" s="82">
        <v>1610.6</v>
      </c>
      <c r="K53" s="82">
        <v>2215.1</v>
      </c>
      <c r="L53" s="82">
        <v>2315.8</v>
      </c>
    </row>
    <row r="54" spans="1:12" ht="12.75" customHeight="1">
      <c r="A54" s="101" t="s">
        <v>80</v>
      </c>
      <c r="B54" s="101" t="s">
        <v>83</v>
      </c>
      <c r="C54" s="101" t="s">
        <v>32</v>
      </c>
      <c r="D54" s="102" t="s">
        <v>288</v>
      </c>
      <c r="E54" s="80" t="s">
        <v>265</v>
      </c>
      <c r="F54" s="81" t="s">
        <v>266</v>
      </c>
      <c r="G54" s="85">
        <v>0</v>
      </c>
      <c r="H54" s="85">
        <v>406</v>
      </c>
      <c r="I54" s="85">
        <v>363</v>
      </c>
      <c r="J54" s="85">
        <v>296</v>
      </c>
      <c r="K54" s="85">
        <v>229</v>
      </c>
      <c r="L54" s="85">
        <v>174</v>
      </c>
    </row>
    <row r="55" spans="1:12" ht="54" customHeight="1">
      <c r="A55" s="101"/>
      <c r="B55" s="101"/>
      <c r="C55" s="101"/>
      <c r="D55" s="102"/>
      <c r="E55" s="80" t="s">
        <v>267</v>
      </c>
      <c r="F55" s="81" t="s">
        <v>268</v>
      </c>
      <c r="G55" s="82">
        <v>0</v>
      </c>
      <c r="H55" s="82">
        <v>12268.9</v>
      </c>
      <c r="I55" s="82">
        <v>11847</v>
      </c>
      <c r="J55" s="82">
        <v>11144.9</v>
      </c>
      <c r="K55" s="82">
        <v>8741.7</v>
      </c>
      <c r="L55" s="82">
        <v>6783.7</v>
      </c>
    </row>
    <row r="57" spans="8:12" ht="15">
      <c r="H57" s="87"/>
      <c r="I57" s="87"/>
      <c r="J57" s="87"/>
      <c r="K57" s="87"/>
      <c r="L57" s="87"/>
    </row>
    <row r="58" spans="7:12" ht="15">
      <c r="G58" s="88"/>
      <c r="H58" s="39"/>
      <c r="I58" s="39"/>
      <c r="J58" s="39"/>
      <c r="K58" s="39"/>
      <c r="L58" s="39"/>
    </row>
    <row r="59" spans="1:15" ht="14.25" customHeight="1" hidden="1">
      <c r="A59" s="7" t="s">
        <v>80</v>
      </c>
      <c r="B59" s="72">
        <v>3</v>
      </c>
      <c r="C59" s="72"/>
      <c r="D59" s="98" t="s">
        <v>29</v>
      </c>
      <c r="E59" s="98"/>
      <c r="F59" s="98"/>
      <c r="G59" s="98"/>
      <c r="H59" s="98"/>
      <c r="I59" s="98"/>
      <c r="J59" s="98"/>
      <c r="K59" s="98"/>
      <c r="L59" s="84"/>
      <c r="N59" s="39"/>
      <c r="O59" s="39"/>
    </row>
    <row r="60" spans="1:12" ht="14.25" customHeight="1" hidden="1">
      <c r="A60" s="99" t="s">
        <v>80</v>
      </c>
      <c r="B60" s="99" t="s">
        <v>83</v>
      </c>
      <c r="C60" s="99" t="s">
        <v>31</v>
      </c>
      <c r="D60" s="100" t="s">
        <v>33</v>
      </c>
      <c r="E60" s="89" t="s">
        <v>265</v>
      </c>
      <c r="F60" s="90" t="s">
        <v>266</v>
      </c>
      <c r="G60" s="91">
        <v>4120</v>
      </c>
      <c r="H60" s="91">
        <v>4120</v>
      </c>
      <c r="I60" s="91">
        <v>4120</v>
      </c>
      <c r="J60" s="91">
        <v>4120</v>
      </c>
      <c r="K60" s="91">
        <v>4120</v>
      </c>
      <c r="L60" s="91">
        <v>4120</v>
      </c>
    </row>
    <row r="61" spans="1:12" ht="14.25" customHeight="1" hidden="1">
      <c r="A61" s="99"/>
      <c r="B61" s="99"/>
      <c r="C61" s="99"/>
      <c r="D61" s="100"/>
      <c r="E61" s="89" t="s">
        <v>267</v>
      </c>
      <c r="F61" s="90" t="s">
        <v>268</v>
      </c>
      <c r="G61" s="92">
        <v>5144.8</v>
      </c>
      <c r="H61" s="92">
        <v>5182.5</v>
      </c>
      <c r="I61" s="92">
        <v>5182.5</v>
      </c>
      <c r="J61" s="92">
        <v>5182.5</v>
      </c>
      <c r="K61" s="92">
        <v>5182.5</v>
      </c>
      <c r="L61" s="92">
        <v>5182.5</v>
      </c>
    </row>
    <row r="65" ht="15">
      <c r="H65" s="39"/>
    </row>
  </sheetData>
  <sheetProtection/>
  <mergeCells count="99">
    <mergeCell ref="C18:C19"/>
    <mergeCell ref="D18:D19"/>
    <mergeCell ref="A31:A32"/>
    <mergeCell ref="B31:B32"/>
    <mergeCell ref="C31:C32"/>
    <mergeCell ref="D31:D32"/>
    <mergeCell ref="G1:L1"/>
    <mergeCell ref="G2:L2"/>
    <mergeCell ref="G3:L3"/>
    <mergeCell ref="A11:K11"/>
    <mergeCell ref="A40:A41"/>
    <mergeCell ref="B40:B41"/>
    <mergeCell ref="C40:C41"/>
    <mergeCell ref="D40:D41"/>
    <mergeCell ref="A18:A19"/>
    <mergeCell ref="B18:B19"/>
    <mergeCell ref="L13:L14"/>
    <mergeCell ref="D15:K15"/>
    <mergeCell ref="F13:F14"/>
    <mergeCell ref="G13:G14"/>
    <mergeCell ref="H13:H14"/>
    <mergeCell ref="I13:I14"/>
    <mergeCell ref="D13:D14"/>
    <mergeCell ref="E13:E14"/>
    <mergeCell ref="A16:A17"/>
    <mergeCell ref="B16:B17"/>
    <mergeCell ref="C16:C17"/>
    <mergeCell ref="D16:D17"/>
    <mergeCell ref="J13:J14"/>
    <mergeCell ref="K13:K14"/>
    <mergeCell ref="A13:B13"/>
    <mergeCell ref="C13:C14"/>
    <mergeCell ref="D22:K22"/>
    <mergeCell ref="A23:A24"/>
    <mergeCell ref="B23:B24"/>
    <mergeCell ref="C23:C24"/>
    <mergeCell ref="D23:D24"/>
    <mergeCell ref="A20:A21"/>
    <mergeCell ref="B20:B21"/>
    <mergeCell ref="C20:C21"/>
    <mergeCell ref="D20:D21"/>
    <mergeCell ref="A27:A28"/>
    <mergeCell ref="B27:B28"/>
    <mergeCell ref="C27:C28"/>
    <mergeCell ref="D27:D28"/>
    <mergeCell ref="A25:A26"/>
    <mergeCell ref="B25:B26"/>
    <mergeCell ref="C25:C26"/>
    <mergeCell ref="D25:D26"/>
    <mergeCell ref="A33:A34"/>
    <mergeCell ref="B33:B34"/>
    <mergeCell ref="C33:C34"/>
    <mergeCell ref="D33:D34"/>
    <mergeCell ref="A29:A30"/>
    <mergeCell ref="B29:B30"/>
    <mergeCell ref="C29:C30"/>
    <mergeCell ref="D29:D30"/>
    <mergeCell ref="A38:A39"/>
    <mergeCell ref="B38:B39"/>
    <mergeCell ref="C38:C39"/>
    <mergeCell ref="D38:D39"/>
    <mergeCell ref="D35:K35"/>
    <mergeCell ref="A36:A37"/>
    <mergeCell ref="B36:B37"/>
    <mergeCell ref="C36:C37"/>
    <mergeCell ref="D36:D37"/>
    <mergeCell ref="A44:A45"/>
    <mergeCell ref="B44:B45"/>
    <mergeCell ref="C44:C45"/>
    <mergeCell ref="D44:D45"/>
    <mergeCell ref="A42:A43"/>
    <mergeCell ref="B42:B43"/>
    <mergeCell ref="C42:C43"/>
    <mergeCell ref="D42:D43"/>
    <mergeCell ref="A48:A49"/>
    <mergeCell ref="B48:B49"/>
    <mergeCell ref="C48:C49"/>
    <mergeCell ref="D48:D49"/>
    <mergeCell ref="A46:A47"/>
    <mergeCell ref="B46:B47"/>
    <mergeCell ref="C46:C47"/>
    <mergeCell ref="D46:D47"/>
    <mergeCell ref="A52:A53"/>
    <mergeCell ref="B52:B53"/>
    <mergeCell ref="C52:C53"/>
    <mergeCell ref="D52:D53"/>
    <mergeCell ref="A50:A51"/>
    <mergeCell ref="B50:B51"/>
    <mergeCell ref="C50:C51"/>
    <mergeCell ref="D50:D51"/>
    <mergeCell ref="D59:K59"/>
    <mergeCell ref="A60:A61"/>
    <mergeCell ref="B60:B61"/>
    <mergeCell ref="C60:C61"/>
    <mergeCell ref="D60:D61"/>
    <mergeCell ref="A54:A55"/>
    <mergeCell ref="B54:B55"/>
    <mergeCell ref="C54:C55"/>
    <mergeCell ref="D54:D55"/>
  </mergeCells>
  <printOptions/>
  <pageMargins left="0.7874015748031497" right="0.7874015748031497" top="0.7874015748031497" bottom="0.3937007874015748" header="0.5118110236220472" footer="0.5118110236220472"/>
  <pageSetup orientation="landscape" paperSize="9" scale="87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167"/>
  <sheetViews>
    <sheetView tabSelected="1" zoomScale="90" zoomScaleNormal="90" zoomScalePageLayoutView="0" workbookViewId="0" topLeftCell="E77">
      <selection activeCell="S87" sqref="S87"/>
    </sheetView>
  </sheetViews>
  <sheetFormatPr defaultColWidth="9.140625" defaultRowHeight="15"/>
  <cols>
    <col min="1" max="4" width="3.28125" style="33" customWidth="1"/>
    <col min="5" max="5" width="31.140625" style="33" customWidth="1"/>
    <col min="6" max="6" width="26.00390625" style="33" customWidth="1"/>
    <col min="7" max="7" width="4.7109375" style="33" customWidth="1"/>
    <col min="8" max="8" width="3.28125" style="33" customWidth="1"/>
    <col min="9" max="9" width="3.421875" style="33" customWidth="1"/>
    <col min="10" max="10" width="10.28125" style="33" customWidth="1"/>
    <col min="11" max="11" width="4.140625" style="33" customWidth="1"/>
    <col min="12" max="17" width="9.7109375" style="33" customWidth="1"/>
    <col min="18" max="18" width="13.28125" style="33" customWidth="1"/>
    <col min="19" max="21" width="9.57421875" style="33" customWidth="1"/>
    <col min="22" max="16384" width="9.140625" style="33" customWidth="1"/>
  </cols>
  <sheetData>
    <row r="1" spans="1:17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06" t="s">
        <v>283</v>
      </c>
      <c r="M1" s="106"/>
      <c r="N1" s="106"/>
      <c r="O1" s="106"/>
      <c r="P1" s="106"/>
      <c r="Q1" s="106"/>
    </row>
    <row r="2" spans="1:17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06" t="s">
        <v>142</v>
      </c>
      <c r="M2" s="106"/>
      <c r="N2" s="106"/>
      <c r="O2" s="106"/>
      <c r="P2" s="106"/>
      <c r="Q2" s="106"/>
    </row>
    <row r="3" spans="1:1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06" t="s">
        <v>284</v>
      </c>
      <c r="M3" s="106"/>
      <c r="N3" s="106"/>
      <c r="O3" s="106"/>
      <c r="P3" s="106"/>
      <c r="Q3" s="106"/>
    </row>
    <row r="4" spans="1:17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1"/>
      <c r="P4" s="1"/>
      <c r="Q4" s="32"/>
    </row>
    <row r="5" spans="1:13" ht="15">
      <c r="A5" s="34"/>
      <c r="B5" s="34"/>
      <c r="C5" s="34"/>
      <c r="D5" s="34"/>
      <c r="E5" s="34"/>
      <c r="F5" s="34"/>
      <c r="J5" s="34"/>
      <c r="M5" s="5" t="s">
        <v>1</v>
      </c>
    </row>
    <row r="6" spans="1:13" ht="15">
      <c r="A6" s="34"/>
      <c r="B6" s="34"/>
      <c r="C6" s="34"/>
      <c r="D6" s="34"/>
      <c r="E6" s="34"/>
      <c r="F6" s="34"/>
      <c r="J6" s="34"/>
      <c r="M6" s="5" t="s">
        <v>70</v>
      </c>
    </row>
    <row r="7" spans="1:13" ht="15">
      <c r="A7" s="34"/>
      <c r="B7" s="34"/>
      <c r="C7" s="34"/>
      <c r="D7" s="34"/>
      <c r="E7" s="34"/>
      <c r="F7" s="56"/>
      <c r="J7" s="34"/>
      <c r="M7" s="5" t="s">
        <v>9</v>
      </c>
    </row>
    <row r="8" spans="1:13" ht="15">
      <c r="A8" s="34"/>
      <c r="B8" s="34"/>
      <c r="C8" s="34"/>
      <c r="D8" s="34"/>
      <c r="E8" s="34"/>
      <c r="F8" s="34"/>
      <c r="J8" s="34"/>
      <c r="M8" s="35" t="s">
        <v>51</v>
      </c>
    </row>
    <row r="9" spans="1:13" ht="15">
      <c r="A9" s="34"/>
      <c r="B9" s="34"/>
      <c r="C9" s="34"/>
      <c r="D9" s="34"/>
      <c r="E9" s="34"/>
      <c r="F9" s="34"/>
      <c r="J9" s="34"/>
      <c r="M9" s="35" t="s">
        <v>34</v>
      </c>
    </row>
    <row r="10" spans="1:11" ht="15">
      <c r="A10" s="34"/>
      <c r="B10" s="34"/>
      <c r="C10" s="34"/>
      <c r="D10" s="34"/>
      <c r="E10" s="34"/>
      <c r="F10" s="34"/>
      <c r="G10" s="36"/>
      <c r="I10" s="34"/>
      <c r="J10" s="34"/>
      <c r="K10" s="34"/>
    </row>
    <row r="11" spans="1:17" ht="13.5" customHeight="1">
      <c r="A11" s="1"/>
      <c r="B11" s="1"/>
      <c r="C11" s="1"/>
      <c r="D11" s="118" t="s">
        <v>137</v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1:17" ht="13.5" customHeight="1">
      <c r="A12" s="1"/>
      <c r="B12" s="1"/>
      <c r="C12" s="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46.5" customHeight="1">
      <c r="A13" s="94" t="s">
        <v>71</v>
      </c>
      <c r="B13" s="94"/>
      <c r="C13" s="94"/>
      <c r="D13" s="94"/>
      <c r="E13" s="94" t="s">
        <v>35</v>
      </c>
      <c r="F13" s="94" t="s">
        <v>85</v>
      </c>
      <c r="G13" s="94" t="s">
        <v>36</v>
      </c>
      <c r="H13" s="94"/>
      <c r="I13" s="94"/>
      <c r="J13" s="94"/>
      <c r="K13" s="94"/>
      <c r="L13" s="94" t="s">
        <v>37</v>
      </c>
      <c r="M13" s="94"/>
      <c r="N13" s="94"/>
      <c r="O13" s="94"/>
      <c r="P13" s="94"/>
      <c r="Q13" s="94"/>
    </row>
    <row r="14" spans="1:17" ht="20.25" customHeight="1">
      <c r="A14" s="3" t="s">
        <v>78</v>
      </c>
      <c r="B14" s="3" t="s">
        <v>79</v>
      </c>
      <c r="C14" s="3" t="s">
        <v>86</v>
      </c>
      <c r="D14" s="3" t="s">
        <v>87</v>
      </c>
      <c r="E14" s="94" t="s">
        <v>28</v>
      </c>
      <c r="F14" s="94"/>
      <c r="G14" s="3" t="s">
        <v>30</v>
      </c>
      <c r="H14" s="3" t="s">
        <v>38</v>
      </c>
      <c r="I14" s="3" t="s">
        <v>39</v>
      </c>
      <c r="J14" s="3" t="s">
        <v>40</v>
      </c>
      <c r="K14" s="3" t="s">
        <v>41</v>
      </c>
      <c r="L14" s="3" t="s">
        <v>72</v>
      </c>
      <c r="M14" s="3" t="s">
        <v>73</v>
      </c>
      <c r="N14" s="3" t="s">
        <v>74</v>
      </c>
      <c r="O14" s="3" t="s">
        <v>75</v>
      </c>
      <c r="P14" s="3" t="s">
        <v>76</v>
      </c>
      <c r="Q14" s="3" t="s">
        <v>77</v>
      </c>
    </row>
    <row r="15" spans="1:17" ht="13.5" customHeight="1" hidden="1">
      <c r="A15" s="3"/>
      <c r="B15" s="3"/>
      <c r="C15" s="3"/>
      <c r="D15" s="3"/>
      <c r="E15" s="9" t="s">
        <v>42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3.5" customHeight="1">
      <c r="A16" s="3"/>
      <c r="B16" s="3"/>
      <c r="C16" s="3"/>
      <c r="D16" s="3"/>
      <c r="E16" s="9"/>
      <c r="F16" s="3"/>
      <c r="G16" s="3"/>
      <c r="H16" s="3"/>
      <c r="I16" s="3"/>
      <c r="J16" s="3"/>
      <c r="K16" s="3"/>
      <c r="L16" s="10"/>
      <c r="M16" s="10"/>
      <c r="N16" s="10"/>
      <c r="O16" s="10"/>
      <c r="P16" s="10"/>
      <c r="Q16" s="10"/>
    </row>
    <row r="17" spans="1:23" s="37" customFormat="1" ht="12.75" customHeight="1">
      <c r="A17" s="117" t="s">
        <v>80</v>
      </c>
      <c r="B17" s="117"/>
      <c r="C17" s="117"/>
      <c r="D17" s="117"/>
      <c r="E17" s="119" t="s">
        <v>4</v>
      </c>
      <c r="F17" s="24" t="s">
        <v>43</v>
      </c>
      <c r="G17" s="31"/>
      <c r="H17" s="31"/>
      <c r="I17" s="31"/>
      <c r="J17" s="31"/>
      <c r="K17" s="31"/>
      <c r="L17" s="46">
        <f aca="true" t="shared" si="0" ref="L17:Q17">L18+L19+L20</f>
        <v>643293.8358</v>
      </c>
      <c r="M17" s="46">
        <f>M18+M19+M20</f>
        <v>659259.71231</v>
      </c>
      <c r="N17" s="46">
        <f>N18+N19+N20</f>
        <v>683433.6274700001</v>
      </c>
      <c r="O17" s="46">
        <f t="shared" si="0"/>
        <v>667397.3</v>
      </c>
      <c r="P17" s="46">
        <f t="shared" si="0"/>
        <v>663902.8999999999</v>
      </c>
      <c r="Q17" s="46">
        <f t="shared" si="0"/>
        <v>666666.8999999999</v>
      </c>
      <c r="S17" s="38"/>
      <c r="T17" s="38"/>
      <c r="U17" s="38"/>
      <c r="V17" s="38"/>
      <c r="W17" s="38"/>
    </row>
    <row r="18" spans="1:17" s="37" customFormat="1" ht="31.5">
      <c r="A18" s="117"/>
      <c r="B18" s="117"/>
      <c r="C18" s="117"/>
      <c r="D18" s="117"/>
      <c r="E18" s="119"/>
      <c r="F18" s="25" t="s">
        <v>44</v>
      </c>
      <c r="G18" s="31" t="s">
        <v>31</v>
      </c>
      <c r="H18" s="31"/>
      <c r="I18" s="31"/>
      <c r="J18" s="31"/>
      <c r="K18" s="31"/>
      <c r="L18" s="46">
        <f aca="true" t="shared" si="1" ref="L18:Q18">L23+L49+L97+L127+L146</f>
        <v>617190.53033</v>
      </c>
      <c r="M18" s="46">
        <f t="shared" si="1"/>
        <v>629345.3290500001</v>
      </c>
      <c r="N18" s="46">
        <f t="shared" si="1"/>
        <v>655638.165</v>
      </c>
      <c r="O18" s="46">
        <f t="shared" si="1"/>
        <v>638050.8</v>
      </c>
      <c r="P18" s="46">
        <f t="shared" si="1"/>
        <v>634557.3999999999</v>
      </c>
      <c r="Q18" s="46">
        <f t="shared" si="1"/>
        <v>637321.3999999999</v>
      </c>
    </row>
    <row r="19" spans="1:17" s="37" customFormat="1" ht="31.5">
      <c r="A19" s="117"/>
      <c r="B19" s="117"/>
      <c r="C19" s="117"/>
      <c r="D19" s="117"/>
      <c r="E19" s="119"/>
      <c r="F19" s="25" t="s">
        <v>45</v>
      </c>
      <c r="G19" s="31" t="s">
        <v>32</v>
      </c>
      <c r="H19" s="31"/>
      <c r="I19" s="31"/>
      <c r="J19" s="31"/>
      <c r="K19" s="31"/>
      <c r="L19" s="46">
        <f aca="true" t="shared" si="2" ref="L19:Q19">L99</f>
        <v>20114.09721</v>
      </c>
      <c r="M19" s="46">
        <f>M99</f>
        <v>19646.904580000002</v>
      </c>
      <c r="N19" s="46">
        <f t="shared" si="2"/>
        <v>21147.41347</v>
      </c>
      <c r="O19" s="46">
        <f t="shared" si="2"/>
        <v>23427.2</v>
      </c>
      <c r="P19" s="46">
        <f t="shared" si="2"/>
        <v>23427.2</v>
      </c>
      <c r="Q19" s="46">
        <f t="shared" si="2"/>
        <v>23427.2</v>
      </c>
    </row>
    <row r="20" spans="1:17" s="37" customFormat="1" ht="21">
      <c r="A20" s="117"/>
      <c r="B20" s="117"/>
      <c r="C20" s="117"/>
      <c r="D20" s="117"/>
      <c r="E20" s="119"/>
      <c r="F20" s="25" t="s">
        <v>26</v>
      </c>
      <c r="G20" s="31" t="s">
        <v>22</v>
      </c>
      <c r="H20" s="31"/>
      <c r="I20" s="31"/>
      <c r="J20" s="31"/>
      <c r="K20" s="31"/>
      <c r="L20" s="46">
        <f aca="true" t="shared" si="3" ref="L20:Q20">L128+L48+L145+L98+L22</f>
        <v>5989.20826</v>
      </c>
      <c r="M20" s="46">
        <f t="shared" si="3"/>
        <v>10267.478679999998</v>
      </c>
      <c r="N20" s="46">
        <f t="shared" si="3"/>
        <v>6648.048999999999</v>
      </c>
      <c r="O20" s="46">
        <f t="shared" si="3"/>
        <v>5919.3</v>
      </c>
      <c r="P20" s="46">
        <f t="shared" si="3"/>
        <v>5918.3</v>
      </c>
      <c r="Q20" s="46">
        <f t="shared" si="3"/>
        <v>5918.3</v>
      </c>
    </row>
    <row r="21" spans="1:17" s="37" customFormat="1" ht="12.75" customHeight="1">
      <c r="A21" s="114" t="s">
        <v>80</v>
      </c>
      <c r="B21" s="114" t="s">
        <v>81</v>
      </c>
      <c r="C21" s="114"/>
      <c r="D21" s="114"/>
      <c r="E21" s="120" t="s">
        <v>5</v>
      </c>
      <c r="F21" s="22" t="s">
        <v>43</v>
      </c>
      <c r="G21" s="30"/>
      <c r="H21" s="30"/>
      <c r="I21" s="30"/>
      <c r="J21" s="30"/>
      <c r="K21" s="30"/>
      <c r="L21" s="47">
        <f aca="true" t="shared" si="4" ref="L21:Q21">L23+L22</f>
        <v>196057.91362999997</v>
      </c>
      <c r="M21" s="47">
        <f t="shared" si="4"/>
        <v>198851.35260999997</v>
      </c>
      <c r="N21" s="47">
        <f t="shared" si="4"/>
        <v>203930.75100000005</v>
      </c>
      <c r="O21" s="47">
        <f t="shared" si="4"/>
        <v>195644.2</v>
      </c>
      <c r="P21" s="47">
        <f t="shared" si="4"/>
        <v>195496.2</v>
      </c>
      <c r="Q21" s="47">
        <f t="shared" si="4"/>
        <v>195496.2</v>
      </c>
    </row>
    <row r="22" spans="1:17" s="37" customFormat="1" ht="12.75" customHeight="1">
      <c r="A22" s="114"/>
      <c r="B22" s="114"/>
      <c r="C22" s="114"/>
      <c r="D22" s="114"/>
      <c r="E22" s="120"/>
      <c r="F22" s="22" t="s">
        <v>24</v>
      </c>
      <c r="G22" s="30" t="s">
        <v>22</v>
      </c>
      <c r="H22" s="30"/>
      <c r="I22" s="30"/>
      <c r="J22" s="30"/>
      <c r="K22" s="30"/>
      <c r="L22" s="47">
        <f aca="true" t="shared" si="5" ref="L22:Q22">L44</f>
        <v>0</v>
      </c>
      <c r="M22" s="47">
        <f t="shared" si="5"/>
        <v>0</v>
      </c>
      <c r="N22" s="47">
        <f t="shared" si="5"/>
        <v>60.217</v>
      </c>
      <c r="O22" s="47">
        <f t="shared" si="5"/>
        <v>0</v>
      </c>
      <c r="P22" s="47">
        <f t="shared" si="5"/>
        <v>0</v>
      </c>
      <c r="Q22" s="47">
        <f t="shared" si="5"/>
        <v>0</v>
      </c>
    </row>
    <row r="23" spans="1:17" s="37" customFormat="1" ht="37.5" customHeight="1">
      <c r="A23" s="114"/>
      <c r="B23" s="114"/>
      <c r="C23" s="114"/>
      <c r="D23" s="114"/>
      <c r="E23" s="120"/>
      <c r="F23" s="23" t="s">
        <v>44</v>
      </c>
      <c r="G23" s="27" t="s">
        <v>31</v>
      </c>
      <c r="H23" s="27"/>
      <c r="I23" s="27"/>
      <c r="J23" s="27"/>
      <c r="K23" s="27"/>
      <c r="L23" s="48">
        <f aca="true" t="shared" si="6" ref="L23:Q23">SUM(L24:L46)-L44</f>
        <v>196057.91362999997</v>
      </c>
      <c r="M23" s="48">
        <f t="shared" si="6"/>
        <v>198851.35260999997</v>
      </c>
      <c r="N23" s="48">
        <f t="shared" si="6"/>
        <v>203870.53400000004</v>
      </c>
      <c r="O23" s="48">
        <f t="shared" si="6"/>
        <v>195644.2</v>
      </c>
      <c r="P23" s="48">
        <f t="shared" si="6"/>
        <v>195496.2</v>
      </c>
      <c r="Q23" s="48">
        <f t="shared" si="6"/>
        <v>195496.2</v>
      </c>
    </row>
    <row r="24" spans="1:17" ht="20.25" customHeight="1">
      <c r="A24" s="111" t="s">
        <v>80</v>
      </c>
      <c r="B24" s="111" t="s">
        <v>81</v>
      </c>
      <c r="C24" s="111" t="s">
        <v>88</v>
      </c>
      <c r="D24" s="7"/>
      <c r="E24" s="108" t="s">
        <v>69</v>
      </c>
      <c r="F24" s="108" t="s">
        <v>44</v>
      </c>
      <c r="G24" s="28" t="s">
        <v>31</v>
      </c>
      <c r="H24" s="28" t="s">
        <v>96</v>
      </c>
      <c r="I24" s="28" t="s">
        <v>80</v>
      </c>
      <c r="J24" s="28" t="s">
        <v>111</v>
      </c>
      <c r="K24" s="28" t="s">
        <v>11</v>
      </c>
      <c r="L24" s="49">
        <v>138063.6</v>
      </c>
      <c r="M24" s="49">
        <v>0</v>
      </c>
      <c r="N24" s="50">
        <v>0</v>
      </c>
      <c r="O24" s="50">
        <f>N24</f>
        <v>0</v>
      </c>
      <c r="P24" s="50">
        <f>O24</f>
        <v>0</v>
      </c>
      <c r="Q24" s="50">
        <f>P24</f>
        <v>0</v>
      </c>
    </row>
    <row r="25" spans="1:17" ht="15">
      <c r="A25" s="113"/>
      <c r="B25" s="113"/>
      <c r="C25" s="113"/>
      <c r="D25" s="7"/>
      <c r="E25" s="110"/>
      <c r="F25" s="110"/>
      <c r="G25" s="28" t="s">
        <v>31</v>
      </c>
      <c r="H25" s="28" t="s">
        <v>96</v>
      </c>
      <c r="I25" s="28" t="s">
        <v>80</v>
      </c>
      <c r="J25" s="28" t="s">
        <v>172</v>
      </c>
      <c r="K25" s="28" t="s">
        <v>11</v>
      </c>
      <c r="L25" s="49">
        <v>0</v>
      </c>
      <c r="M25" s="49">
        <v>141984.8</v>
      </c>
      <c r="N25" s="49">
        <v>147619.9</v>
      </c>
      <c r="O25" s="49">
        <v>142440</v>
      </c>
      <c r="P25" s="49">
        <v>142292</v>
      </c>
      <c r="Q25" s="49">
        <v>142292</v>
      </c>
    </row>
    <row r="26" spans="1:17" ht="15">
      <c r="A26" s="113"/>
      <c r="B26" s="113"/>
      <c r="C26" s="113"/>
      <c r="D26" s="7"/>
      <c r="E26" s="110"/>
      <c r="F26" s="110"/>
      <c r="G26" s="28" t="s">
        <v>31</v>
      </c>
      <c r="H26" s="28" t="s">
        <v>96</v>
      </c>
      <c r="I26" s="28" t="s">
        <v>80</v>
      </c>
      <c r="J26" s="28" t="s">
        <v>114</v>
      </c>
      <c r="K26" s="29" t="s">
        <v>11</v>
      </c>
      <c r="L26" s="49">
        <v>40594.54009</v>
      </c>
      <c r="M26" s="49">
        <v>0</v>
      </c>
      <c r="N26" s="50">
        <v>0</v>
      </c>
      <c r="O26" s="50">
        <f>N26</f>
        <v>0</v>
      </c>
      <c r="P26" s="50">
        <f>O26</f>
        <v>0</v>
      </c>
      <c r="Q26" s="50">
        <f>P26</f>
        <v>0</v>
      </c>
    </row>
    <row r="27" spans="1:17" ht="25.5">
      <c r="A27" s="113"/>
      <c r="B27" s="113"/>
      <c r="C27" s="113"/>
      <c r="D27" s="7"/>
      <c r="E27" s="110"/>
      <c r="F27" s="110"/>
      <c r="G27" s="28" t="s">
        <v>31</v>
      </c>
      <c r="H27" s="28" t="s">
        <v>96</v>
      </c>
      <c r="I27" s="28" t="s">
        <v>80</v>
      </c>
      <c r="J27" s="28" t="s">
        <v>173</v>
      </c>
      <c r="K27" s="29" t="s">
        <v>235</v>
      </c>
      <c r="L27" s="49">
        <v>0</v>
      </c>
      <c r="M27" s="49">
        <v>42427.25261</v>
      </c>
      <c r="N27" s="49">
        <f>35733.97+5803</f>
        <v>41536.97</v>
      </c>
      <c r="O27" s="49">
        <v>41620.5</v>
      </c>
      <c r="P27" s="49">
        <v>41620.5</v>
      </c>
      <c r="Q27" s="49">
        <v>41620.5</v>
      </c>
    </row>
    <row r="28" spans="1:17" ht="15">
      <c r="A28" s="113"/>
      <c r="B28" s="113"/>
      <c r="C28" s="113"/>
      <c r="D28" s="7"/>
      <c r="E28" s="110"/>
      <c r="F28" s="110"/>
      <c r="G28" s="28" t="s">
        <v>31</v>
      </c>
      <c r="H28" s="28" t="s">
        <v>96</v>
      </c>
      <c r="I28" s="28" t="s">
        <v>80</v>
      </c>
      <c r="J28" s="28" t="s">
        <v>227</v>
      </c>
      <c r="K28" s="29" t="s">
        <v>13</v>
      </c>
      <c r="L28" s="49">
        <v>0</v>
      </c>
      <c r="M28" s="49">
        <v>0</v>
      </c>
      <c r="N28" s="49">
        <v>440</v>
      </c>
      <c r="O28" s="49">
        <v>0</v>
      </c>
      <c r="P28" s="49">
        <v>0</v>
      </c>
      <c r="Q28" s="49">
        <v>0</v>
      </c>
    </row>
    <row r="29" spans="1:17" ht="15">
      <c r="A29" s="113"/>
      <c r="B29" s="113"/>
      <c r="C29" s="113"/>
      <c r="D29" s="7"/>
      <c r="E29" s="110"/>
      <c r="F29" s="110"/>
      <c r="G29" s="28" t="s">
        <v>31</v>
      </c>
      <c r="H29" s="28" t="s">
        <v>96</v>
      </c>
      <c r="I29" s="28" t="s">
        <v>80</v>
      </c>
      <c r="J29" s="28" t="s">
        <v>194</v>
      </c>
      <c r="K29" s="29" t="s">
        <v>13</v>
      </c>
      <c r="L29" s="49">
        <v>0</v>
      </c>
      <c r="M29" s="49">
        <v>612.8</v>
      </c>
      <c r="N29" s="49">
        <v>0</v>
      </c>
      <c r="O29" s="49">
        <v>0</v>
      </c>
      <c r="P29" s="49">
        <v>0</v>
      </c>
      <c r="Q29" s="49">
        <v>0</v>
      </c>
    </row>
    <row r="30" spans="1:17" ht="15">
      <c r="A30" s="113"/>
      <c r="B30" s="113"/>
      <c r="C30" s="113"/>
      <c r="D30" s="7"/>
      <c r="E30" s="110"/>
      <c r="F30" s="110"/>
      <c r="G30" s="28" t="s">
        <v>31</v>
      </c>
      <c r="H30" s="28" t="s">
        <v>96</v>
      </c>
      <c r="I30" s="28" t="s">
        <v>80</v>
      </c>
      <c r="J30" s="28" t="s">
        <v>206</v>
      </c>
      <c r="K30" s="29" t="s">
        <v>13</v>
      </c>
      <c r="L30" s="49">
        <v>0</v>
      </c>
      <c r="M30" s="49">
        <v>495</v>
      </c>
      <c r="N30" s="49">
        <v>0</v>
      </c>
      <c r="O30" s="49">
        <v>0</v>
      </c>
      <c r="P30" s="49">
        <v>0</v>
      </c>
      <c r="Q30" s="49">
        <v>0</v>
      </c>
    </row>
    <row r="31" spans="1:17" ht="15">
      <c r="A31" s="113"/>
      <c r="B31" s="113"/>
      <c r="C31" s="113"/>
      <c r="D31" s="7"/>
      <c r="E31" s="110"/>
      <c r="F31" s="110"/>
      <c r="G31" s="28" t="s">
        <v>31</v>
      </c>
      <c r="H31" s="28" t="s">
        <v>96</v>
      </c>
      <c r="I31" s="28" t="s">
        <v>80</v>
      </c>
      <c r="J31" s="28" t="s">
        <v>140</v>
      </c>
      <c r="K31" s="29" t="s">
        <v>13</v>
      </c>
      <c r="L31" s="49">
        <v>415.1</v>
      </c>
      <c r="M31" s="49">
        <v>0</v>
      </c>
      <c r="N31" s="50">
        <v>0</v>
      </c>
      <c r="O31" s="50">
        <f>M31</f>
        <v>0</v>
      </c>
      <c r="P31" s="50">
        <f>M31</f>
        <v>0</v>
      </c>
      <c r="Q31" s="50">
        <f>M31</f>
        <v>0</v>
      </c>
    </row>
    <row r="32" spans="1:17" ht="15">
      <c r="A32" s="112"/>
      <c r="B32" s="112"/>
      <c r="C32" s="112"/>
      <c r="D32" s="7"/>
      <c r="E32" s="109"/>
      <c r="F32" s="109"/>
      <c r="G32" s="28" t="s">
        <v>31</v>
      </c>
      <c r="H32" s="28" t="s">
        <v>96</v>
      </c>
      <c r="I32" s="28" t="s">
        <v>80</v>
      </c>
      <c r="J32" s="28" t="s">
        <v>147</v>
      </c>
      <c r="K32" s="29" t="s">
        <v>13</v>
      </c>
      <c r="L32" s="49">
        <v>507</v>
      </c>
      <c r="M32" s="49">
        <v>0</v>
      </c>
      <c r="N32" s="50">
        <v>0</v>
      </c>
      <c r="O32" s="50">
        <v>0</v>
      </c>
      <c r="P32" s="50">
        <f>O32</f>
        <v>0</v>
      </c>
      <c r="Q32" s="50">
        <f>P32</f>
        <v>0</v>
      </c>
    </row>
    <row r="33" spans="1:19" ht="33.75">
      <c r="A33" s="7" t="s">
        <v>80</v>
      </c>
      <c r="B33" s="7" t="s">
        <v>81</v>
      </c>
      <c r="C33" s="7" t="s">
        <v>90</v>
      </c>
      <c r="D33" s="7"/>
      <c r="E33" s="4" t="s">
        <v>67</v>
      </c>
      <c r="F33" s="11" t="s">
        <v>44</v>
      </c>
      <c r="G33" s="28" t="s">
        <v>31</v>
      </c>
      <c r="H33" s="28" t="s">
        <v>96</v>
      </c>
      <c r="I33" s="28" t="s">
        <v>80</v>
      </c>
      <c r="J33" s="28" t="s">
        <v>110</v>
      </c>
      <c r="K33" s="28" t="s">
        <v>11</v>
      </c>
      <c r="L33" s="49">
        <v>2692.001</v>
      </c>
      <c r="M33" s="49">
        <v>0</v>
      </c>
      <c r="N33" s="50">
        <f>M33</f>
        <v>0</v>
      </c>
      <c r="O33" s="50">
        <f>M33</f>
        <v>0</v>
      </c>
      <c r="P33" s="50">
        <f>O33</f>
        <v>0</v>
      </c>
      <c r="Q33" s="50">
        <f>M33</f>
        <v>0</v>
      </c>
      <c r="R33" s="39"/>
      <c r="S33" s="39"/>
    </row>
    <row r="34" spans="1:17" ht="60.75" customHeight="1">
      <c r="A34" s="111" t="s">
        <v>80</v>
      </c>
      <c r="B34" s="111" t="s">
        <v>81</v>
      </c>
      <c r="C34" s="111" t="s">
        <v>92</v>
      </c>
      <c r="D34" s="7"/>
      <c r="E34" s="108" t="s">
        <v>91</v>
      </c>
      <c r="F34" s="108" t="s">
        <v>44</v>
      </c>
      <c r="G34" s="28" t="s">
        <v>31</v>
      </c>
      <c r="H34" s="28" t="s">
        <v>98</v>
      </c>
      <c r="I34" s="28" t="s">
        <v>92</v>
      </c>
      <c r="J34" s="28" t="s">
        <v>116</v>
      </c>
      <c r="K34" s="28" t="s">
        <v>12</v>
      </c>
      <c r="L34" s="49">
        <v>5969.3</v>
      </c>
      <c r="M34" s="49">
        <v>0</v>
      </c>
      <c r="N34" s="50">
        <v>0</v>
      </c>
      <c r="O34" s="50">
        <f aca="true" t="shared" si="7" ref="O34:Q36">N34</f>
        <v>0</v>
      </c>
      <c r="P34" s="50">
        <f t="shared" si="7"/>
        <v>0</v>
      </c>
      <c r="Q34" s="50">
        <f t="shared" si="7"/>
        <v>0</v>
      </c>
    </row>
    <row r="35" spans="1:17" ht="21.75" customHeight="1">
      <c r="A35" s="112"/>
      <c r="B35" s="112"/>
      <c r="C35" s="112"/>
      <c r="D35" s="7"/>
      <c r="E35" s="109"/>
      <c r="F35" s="109"/>
      <c r="G35" s="28" t="s">
        <v>31</v>
      </c>
      <c r="H35" s="28" t="s">
        <v>98</v>
      </c>
      <c r="I35" s="28" t="s">
        <v>92</v>
      </c>
      <c r="J35" s="28" t="s">
        <v>176</v>
      </c>
      <c r="K35" s="28" t="s">
        <v>12</v>
      </c>
      <c r="L35" s="49">
        <v>0</v>
      </c>
      <c r="M35" s="49">
        <v>5401.5</v>
      </c>
      <c r="N35" s="49">
        <v>5911.7</v>
      </c>
      <c r="O35" s="49">
        <v>3980</v>
      </c>
      <c r="P35" s="49">
        <v>3980</v>
      </c>
      <c r="Q35" s="49">
        <v>3980</v>
      </c>
    </row>
    <row r="36" spans="1:17" ht="117" customHeight="1">
      <c r="A36" s="111" t="s">
        <v>80</v>
      </c>
      <c r="B36" s="111" t="s">
        <v>81</v>
      </c>
      <c r="C36" s="111" t="s">
        <v>94</v>
      </c>
      <c r="D36" s="7"/>
      <c r="E36" s="108" t="s">
        <v>93</v>
      </c>
      <c r="F36" s="108" t="s">
        <v>44</v>
      </c>
      <c r="G36" s="28" t="s">
        <v>31</v>
      </c>
      <c r="H36" s="28" t="s">
        <v>96</v>
      </c>
      <c r="I36" s="28" t="s">
        <v>97</v>
      </c>
      <c r="J36" s="28" t="s">
        <v>115</v>
      </c>
      <c r="K36" s="28" t="s">
        <v>11</v>
      </c>
      <c r="L36" s="49">
        <v>110.6</v>
      </c>
      <c r="M36" s="49">
        <v>0</v>
      </c>
      <c r="N36" s="50">
        <v>0</v>
      </c>
      <c r="O36" s="50">
        <f t="shared" si="7"/>
        <v>0</v>
      </c>
      <c r="P36" s="50">
        <f t="shared" si="7"/>
        <v>0</v>
      </c>
      <c r="Q36" s="50">
        <f t="shared" si="7"/>
        <v>0</v>
      </c>
    </row>
    <row r="37" spans="1:17" ht="15">
      <c r="A37" s="113"/>
      <c r="B37" s="113"/>
      <c r="C37" s="113"/>
      <c r="D37" s="7"/>
      <c r="E37" s="110"/>
      <c r="F37" s="110"/>
      <c r="G37" s="28" t="s">
        <v>31</v>
      </c>
      <c r="H37" s="28" t="s">
        <v>98</v>
      </c>
      <c r="I37" s="28" t="s">
        <v>92</v>
      </c>
      <c r="J37" s="28" t="s">
        <v>177</v>
      </c>
      <c r="K37" s="28" t="s">
        <v>11</v>
      </c>
      <c r="L37" s="49">
        <v>0</v>
      </c>
      <c r="M37" s="49">
        <v>133.7</v>
      </c>
      <c r="N37" s="49">
        <v>183</v>
      </c>
      <c r="O37" s="49">
        <v>156</v>
      </c>
      <c r="P37" s="49">
        <v>156</v>
      </c>
      <c r="Q37" s="49">
        <v>156</v>
      </c>
    </row>
    <row r="38" spans="1:17" ht="15">
      <c r="A38" s="113"/>
      <c r="B38" s="113"/>
      <c r="C38" s="113"/>
      <c r="D38" s="7"/>
      <c r="E38" s="110"/>
      <c r="F38" s="110"/>
      <c r="G38" s="28" t="s">
        <v>31</v>
      </c>
      <c r="H38" s="28" t="s">
        <v>98</v>
      </c>
      <c r="I38" s="28" t="s">
        <v>92</v>
      </c>
      <c r="J38" s="28" t="s">
        <v>211</v>
      </c>
      <c r="K38" s="28" t="s">
        <v>11</v>
      </c>
      <c r="L38" s="49">
        <v>0</v>
      </c>
      <c r="M38" s="49">
        <v>230.9</v>
      </c>
      <c r="N38" s="49">
        <v>186.2</v>
      </c>
      <c r="O38" s="49">
        <v>0</v>
      </c>
      <c r="P38" s="49">
        <v>0</v>
      </c>
      <c r="Q38" s="49">
        <v>0</v>
      </c>
    </row>
    <row r="39" spans="1:17" ht="15">
      <c r="A39" s="113"/>
      <c r="B39" s="113"/>
      <c r="C39" s="113"/>
      <c r="D39" s="7"/>
      <c r="E39" s="110"/>
      <c r="F39" s="110"/>
      <c r="G39" s="28" t="s">
        <v>31</v>
      </c>
      <c r="H39" s="28" t="s">
        <v>98</v>
      </c>
      <c r="I39" s="28" t="s">
        <v>92</v>
      </c>
      <c r="J39" s="28" t="s">
        <v>236</v>
      </c>
      <c r="K39" s="28" t="s">
        <v>11</v>
      </c>
      <c r="L39" s="49">
        <v>0</v>
      </c>
      <c r="M39" s="49">
        <v>0</v>
      </c>
      <c r="N39" s="49">
        <v>135.828</v>
      </c>
      <c r="O39" s="49">
        <v>200.7</v>
      </c>
      <c r="P39" s="49">
        <v>200.7</v>
      </c>
      <c r="Q39" s="49">
        <v>200.7</v>
      </c>
    </row>
    <row r="40" spans="1:17" s="37" customFormat="1" ht="15">
      <c r="A40" s="112"/>
      <c r="B40" s="112"/>
      <c r="C40" s="112"/>
      <c r="D40" s="7"/>
      <c r="E40" s="109"/>
      <c r="F40" s="109"/>
      <c r="G40" s="28" t="s">
        <v>31</v>
      </c>
      <c r="H40" s="28" t="s">
        <v>96</v>
      </c>
      <c r="I40" s="28" t="s">
        <v>97</v>
      </c>
      <c r="J40" s="28" t="s">
        <v>157</v>
      </c>
      <c r="K40" s="29" t="s">
        <v>11</v>
      </c>
      <c r="L40" s="49">
        <v>187.5</v>
      </c>
      <c r="M40" s="49">
        <v>0</v>
      </c>
      <c r="N40" s="50">
        <v>0</v>
      </c>
      <c r="O40" s="50">
        <f>M40</f>
        <v>0</v>
      </c>
      <c r="P40" s="50">
        <f>M40</f>
        <v>0</v>
      </c>
      <c r="Q40" s="50">
        <f>M40</f>
        <v>0</v>
      </c>
    </row>
    <row r="41" spans="1:17" s="37" customFormat="1" ht="21.75" customHeight="1">
      <c r="A41" s="111" t="s">
        <v>80</v>
      </c>
      <c r="B41" s="111" t="s">
        <v>81</v>
      </c>
      <c r="C41" s="111" t="s">
        <v>95</v>
      </c>
      <c r="D41" s="7"/>
      <c r="E41" s="108" t="s">
        <v>3</v>
      </c>
      <c r="F41" s="108" t="s">
        <v>44</v>
      </c>
      <c r="G41" s="28" t="s">
        <v>31</v>
      </c>
      <c r="H41" s="28" t="s">
        <v>96</v>
      </c>
      <c r="I41" s="28" t="s">
        <v>80</v>
      </c>
      <c r="J41" s="28" t="s">
        <v>112</v>
      </c>
      <c r="K41" s="29" t="s">
        <v>13</v>
      </c>
      <c r="L41" s="49">
        <v>610.05</v>
      </c>
      <c r="M41" s="49">
        <v>0</v>
      </c>
      <c r="N41" s="50">
        <v>0</v>
      </c>
      <c r="O41" s="50">
        <f>M41</f>
        <v>0</v>
      </c>
      <c r="P41" s="50">
        <f>M41</f>
        <v>0</v>
      </c>
      <c r="Q41" s="50">
        <f>M41</f>
        <v>0</v>
      </c>
    </row>
    <row r="42" spans="1:17" s="37" customFormat="1" ht="15">
      <c r="A42" s="112"/>
      <c r="B42" s="112"/>
      <c r="C42" s="112"/>
      <c r="D42" s="7"/>
      <c r="E42" s="109"/>
      <c r="F42" s="110"/>
      <c r="G42" s="28" t="s">
        <v>31</v>
      </c>
      <c r="H42" s="28" t="s">
        <v>96</v>
      </c>
      <c r="I42" s="28" t="s">
        <v>80</v>
      </c>
      <c r="J42" s="28" t="s">
        <v>174</v>
      </c>
      <c r="K42" s="29" t="s">
        <v>13</v>
      </c>
      <c r="L42" s="49">
        <v>0</v>
      </c>
      <c r="M42" s="49">
        <v>400</v>
      </c>
      <c r="N42" s="49">
        <v>0</v>
      </c>
      <c r="O42" s="49">
        <v>0</v>
      </c>
      <c r="P42" s="49">
        <v>0</v>
      </c>
      <c r="Q42" s="49">
        <v>0</v>
      </c>
    </row>
    <row r="43" spans="1:17" s="37" customFormat="1" ht="56.25" customHeight="1">
      <c r="A43" s="111" t="s">
        <v>80</v>
      </c>
      <c r="B43" s="111" t="s">
        <v>81</v>
      </c>
      <c r="C43" s="111" t="s">
        <v>97</v>
      </c>
      <c r="D43" s="7"/>
      <c r="E43" s="121" t="s">
        <v>208</v>
      </c>
      <c r="F43" s="66" t="s">
        <v>44</v>
      </c>
      <c r="G43" s="60" t="s">
        <v>31</v>
      </c>
      <c r="H43" s="28" t="s">
        <v>96</v>
      </c>
      <c r="I43" s="28" t="s">
        <v>80</v>
      </c>
      <c r="J43" s="28" t="s">
        <v>207</v>
      </c>
      <c r="K43" s="29" t="s">
        <v>13</v>
      </c>
      <c r="L43" s="49">
        <v>0</v>
      </c>
      <c r="M43" s="49">
        <v>100</v>
      </c>
      <c r="N43" s="49">
        <v>497.736</v>
      </c>
      <c r="O43" s="49">
        <v>0</v>
      </c>
      <c r="P43" s="49">
        <v>0</v>
      </c>
      <c r="Q43" s="49">
        <v>0</v>
      </c>
    </row>
    <row r="44" spans="1:17" s="37" customFormat="1" ht="15">
      <c r="A44" s="112"/>
      <c r="B44" s="112"/>
      <c r="C44" s="112"/>
      <c r="D44" s="7"/>
      <c r="E44" s="122"/>
      <c r="F44" s="66" t="s">
        <v>24</v>
      </c>
      <c r="G44" s="60" t="s">
        <v>22</v>
      </c>
      <c r="H44" s="28" t="s">
        <v>96</v>
      </c>
      <c r="I44" s="28" t="s">
        <v>80</v>
      </c>
      <c r="J44" s="28" t="s">
        <v>207</v>
      </c>
      <c r="K44" s="29" t="s">
        <v>13</v>
      </c>
      <c r="L44" s="49">
        <v>0</v>
      </c>
      <c r="M44" s="49">
        <v>0</v>
      </c>
      <c r="N44" s="49">
        <v>60.217</v>
      </c>
      <c r="O44" s="49">
        <v>0</v>
      </c>
      <c r="P44" s="49">
        <v>0</v>
      </c>
      <c r="Q44" s="49">
        <v>0</v>
      </c>
    </row>
    <row r="45" spans="1:17" ht="45.75" customHeight="1">
      <c r="A45" s="111" t="s">
        <v>80</v>
      </c>
      <c r="B45" s="111" t="s">
        <v>81</v>
      </c>
      <c r="C45" s="111" t="s">
        <v>98</v>
      </c>
      <c r="D45" s="7"/>
      <c r="E45" s="108" t="s">
        <v>68</v>
      </c>
      <c r="F45" s="110" t="s">
        <v>44</v>
      </c>
      <c r="G45" s="28" t="s">
        <v>31</v>
      </c>
      <c r="H45" s="28" t="s">
        <v>96</v>
      </c>
      <c r="I45" s="28" t="s">
        <v>80</v>
      </c>
      <c r="J45" s="28" t="s">
        <v>113</v>
      </c>
      <c r="K45" s="29" t="s">
        <v>14</v>
      </c>
      <c r="L45" s="49">
        <v>6908.22254</v>
      </c>
      <c r="M45" s="49">
        <v>0</v>
      </c>
      <c r="N45" s="50">
        <v>0</v>
      </c>
      <c r="O45" s="50">
        <f>N45</f>
        <v>0</v>
      </c>
      <c r="P45" s="50">
        <f>O45</f>
        <v>0</v>
      </c>
      <c r="Q45" s="50">
        <f>P45</f>
        <v>0</v>
      </c>
    </row>
    <row r="46" spans="1:17" ht="25.5">
      <c r="A46" s="112"/>
      <c r="B46" s="112"/>
      <c r="C46" s="112"/>
      <c r="D46" s="7"/>
      <c r="E46" s="109"/>
      <c r="F46" s="109"/>
      <c r="G46" s="28" t="s">
        <v>31</v>
      </c>
      <c r="H46" s="28" t="s">
        <v>96</v>
      </c>
      <c r="I46" s="28" t="s">
        <v>80</v>
      </c>
      <c r="J46" s="28" t="s">
        <v>175</v>
      </c>
      <c r="K46" s="29" t="s">
        <v>216</v>
      </c>
      <c r="L46" s="49">
        <v>0</v>
      </c>
      <c r="M46" s="49">
        <v>7065.4</v>
      </c>
      <c r="N46" s="49">
        <v>7359.2</v>
      </c>
      <c r="O46" s="49">
        <v>7247</v>
      </c>
      <c r="P46" s="49">
        <v>7247</v>
      </c>
      <c r="Q46" s="49">
        <v>7247</v>
      </c>
    </row>
    <row r="47" spans="1:17" s="40" customFormat="1" ht="12.75" customHeight="1">
      <c r="A47" s="114" t="s">
        <v>80</v>
      </c>
      <c r="B47" s="114" t="s">
        <v>82</v>
      </c>
      <c r="C47" s="114"/>
      <c r="D47" s="114"/>
      <c r="E47" s="120" t="s">
        <v>6</v>
      </c>
      <c r="F47" s="22" t="s">
        <v>43</v>
      </c>
      <c r="G47" s="30"/>
      <c r="H47" s="30"/>
      <c r="I47" s="30"/>
      <c r="J47" s="30"/>
      <c r="K47" s="30"/>
      <c r="L47" s="47">
        <f aca="true" t="shared" si="8" ref="L47:Q47">L48+L49</f>
        <v>360907.74084999994</v>
      </c>
      <c r="M47" s="47">
        <f t="shared" si="8"/>
        <v>371370.0601800001</v>
      </c>
      <c r="N47" s="47">
        <f t="shared" si="8"/>
        <v>382373.16500000004</v>
      </c>
      <c r="O47" s="47">
        <f t="shared" si="8"/>
        <v>373204.9</v>
      </c>
      <c r="P47" s="47">
        <f t="shared" si="8"/>
        <v>369858.5</v>
      </c>
      <c r="Q47" s="47">
        <f t="shared" si="8"/>
        <v>372622.5</v>
      </c>
    </row>
    <row r="48" spans="1:17" s="40" customFormat="1" ht="12.75" customHeight="1">
      <c r="A48" s="114"/>
      <c r="B48" s="114"/>
      <c r="C48" s="114"/>
      <c r="D48" s="114"/>
      <c r="E48" s="120"/>
      <c r="F48" s="23" t="s">
        <v>24</v>
      </c>
      <c r="G48" s="30" t="s">
        <v>22</v>
      </c>
      <c r="H48" s="30"/>
      <c r="I48" s="30"/>
      <c r="J48" s="30"/>
      <c r="K48" s="30"/>
      <c r="L48" s="47">
        <f>L67+L71+L76</f>
        <v>48.92026</v>
      </c>
      <c r="M48" s="47">
        <f>M68+M91+M69+M70+M86</f>
        <v>4039.13828</v>
      </c>
      <c r="N48" s="47">
        <f>N75+N87+N88+N89+N90</f>
        <v>182.4</v>
      </c>
      <c r="O48" s="47">
        <f>O75+O87+O88+O89+O90</f>
        <v>1</v>
      </c>
      <c r="P48" s="47">
        <f>P75+P87+P88+P89+P90</f>
        <v>0</v>
      </c>
      <c r="Q48" s="47">
        <f>Q75+Q87+Q88+Q89+Q90</f>
        <v>0</v>
      </c>
    </row>
    <row r="49" spans="1:17" s="40" customFormat="1" ht="33.75">
      <c r="A49" s="114"/>
      <c r="B49" s="114"/>
      <c r="C49" s="114"/>
      <c r="D49" s="114"/>
      <c r="E49" s="120"/>
      <c r="F49" s="23" t="s">
        <v>44</v>
      </c>
      <c r="G49" s="27" t="s">
        <v>31</v>
      </c>
      <c r="H49" s="27"/>
      <c r="I49" s="27"/>
      <c r="J49" s="27"/>
      <c r="K49" s="27"/>
      <c r="L49" s="48">
        <f>L50+L51+L52+L53+L55+L56+L57+L62+L65+L66+L72+L73+L74+L77+L78+L82+L92+L93+L94+L95</f>
        <v>360858.82058999996</v>
      </c>
      <c r="M49" s="48">
        <f>M51+M54+M63+M64+M65+M73+M78+M80+M81+M83+M84+M85+M93+M95</f>
        <v>367330.9219000001</v>
      </c>
      <c r="N49" s="48">
        <f>N51+N54+N58+N59+N60+N61+N65+N73+N79+N80+N93+N95</f>
        <v>382190.765</v>
      </c>
      <c r="O49" s="48">
        <f>O51+O54+O58+O59+O60+O61+O65+O73+O79+O80+O93+O95</f>
        <v>373203.9</v>
      </c>
      <c r="P49" s="48">
        <f>P51+P54+P58+P59+P60+P61+P65+P73+P79+P80+P93+P95</f>
        <v>369858.5</v>
      </c>
      <c r="Q49" s="48">
        <f>Q51+Q54+Q58+Q59+Q60+Q61+Q65+Q73+Q79+Q80+Q93+Q95</f>
        <v>372622.5</v>
      </c>
    </row>
    <row r="50" spans="1:17" ht="18.75" customHeight="1">
      <c r="A50" s="111" t="s">
        <v>80</v>
      </c>
      <c r="B50" s="111" t="s">
        <v>82</v>
      </c>
      <c r="C50" s="111" t="s">
        <v>80</v>
      </c>
      <c r="D50" s="7"/>
      <c r="E50" s="108" t="s">
        <v>179</v>
      </c>
      <c r="F50" s="108" t="s">
        <v>44</v>
      </c>
      <c r="G50" s="28" t="s">
        <v>31</v>
      </c>
      <c r="H50" s="28" t="s">
        <v>96</v>
      </c>
      <c r="I50" s="28" t="s">
        <v>88</v>
      </c>
      <c r="J50" s="28" t="s">
        <v>119</v>
      </c>
      <c r="K50" s="28" t="s">
        <v>11</v>
      </c>
      <c r="L50" s="50">
        <v>238319.7</v>
      </c>
      <c r="M50" s="50">
        <v>0</v>
      </c>
      <c r="N50" s="50">
        <v>0</v>
      </c>
      <c r="O50" s="50">
        <f>N50</f>
        <v>0</v>
      </c>
      <c r="P50" s="50">
        <f>O50</f>
        <v>0</v>
      </c>
      <c r="Q50" s="50">
        <f>P50</f>
        <v>0</v>
      </c>
    </row>
    <row r="51" spans="1:17" ht="38.25">
      <c r="A51" s="113"/>
      <c r="B51" s="113"/>
      <c r="C51" s="113"/>
      <c r="D51" s="26"/>
      <c r="E51" s="110"/>
      <c r="F51" s="110"/>
      <c r="G51" s="28" t="s">
        <v>31</v>
      </c>
      <c r="H51" s="28" t="s">
        <v>96</v>
      </c>
      <c r="I51" s="28" t="s">
        <v>88</v>
      </c>
      <c r="J51" s="28" t="s">
        <v>178</v>
      </c>
      <c r="K51" s="29" t="s">
        <v>237</v>
      </c>
      <c r="L51" s="50">
        <v>0</v>
      </c>
      <c r="M51" s="50">
        <v>247824.2</v>
      </c>
      <c r="N51" s="50">
        <f>2556.73+256093.95+504</f>
        <v>259154.68000000002</v>
      </c>
      <c r="O51" s="50">
        <v>267299.4</v>
      </c>
      <c r="P51" s="50">
        <v>266718</v>
      </c>
      <c r="Q51" s="50">
        <v>266718</v>
      </c>
    </row>
    <row r="52" spans="1:17" ht="25.5">
      <c r="A52" s="113"/>
      <c r="B52" s="113"/>
      <c r="C52" s="113"/>
      <c r="D52" s="26"/>
      <c r="E52" s="110"/>
      <c r="F52" s="110"/>
      <c r="G52" s="28" t="s">
        <v>31</v>
      </c>
      <c r="H52" s="28" t="s">
        <v>96</v>
      </c>
      <c r="I52" s="28" t="s">
        <v>88</v>
      </c>
      <c r="J52" s="28" t="s">
        <v>117</v>
      </c>
      <c r="K52" s="29" t="s">
        <v>15</v>
      </c>
      <c r="L52" s="49">
        <f>4646.19+161.739</f>
        <v>4807.928999999999</v>
      </c>
      <c r="M52" s="49">
        <v>0</v>
      </c>
      <c r="N52" s="50">
        <v>0</v>
      </c>
      <c r="O52" s="50">
        <f>M52</f>
        <v>0</v>
      </c>
      <c r="P52" s="50">
        <f>O52</f>
        <v>0</v>
      </c>
      <c r="Q52" s="50">
        <f>M52</f>
        <v>0</v>
      </c>
    </row>
    <row r="53" spans="1:17" ht="15">
      <c r="A53" s="113"/>
      <c r="B53" s="113"/>
      <c r="C53" s="113"/>
      <c r="D53" s="26"/>
      <c r="E53" s="110"/>
      <c r="F53" s="110"/>
      <c r="G53" s="28" t="s">
        <v>31</v>
      </c>
      <c r="H53" s="28" t="s">
        <v>96</v>
      </c>
      <c r="I53" s="28" t="s">
        <v>97</v>
      </c>
      <c r="J53" s="28" t="s">
        <v>152</v>
      </c>
      <c r="K53" s="29" t="s">
        <v>13</v>
      </c>
      <c r="L53" s="50">
        <v>254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</row>
    <row r="54" spans="1:17" ht="15">
      <c r="A54" s="113"/>
      <c r="B54" s="113"/>
      <c r="C54" s="113"/>
      <c r="D54" s="26"/>
      <c r="E54" s="110"/>
      <c r="F54" s="110"/>
      <c r="G54" s="28" t="s">
        <v>31</v>
      </c>
      <c r="H54" s="28" t="s">
        <v>96</v>
      </c>
      <c r="I54" s="28" t="s">
        <v>88</v>
      </c>
      <c r="J54" s="28" t="s">
        <v>191</v>
      </c>
      <c r="K54" s="29" t="s">
        <v>13</v>
      </c>
      <c r="L54" s="50">
        <v>0</v>
      </c>
      <c r="M54" s="50">
        <v>195</v>
      </c>
      <c r="N54" s="50">
        <v>426.983</v>
      </c>
      <c r="O54" s="50">
        <v>0</v>
      </c>
      <c r="P54" s="50">
        <v>0</v>
      </c>
      <c r="Q54" s="50">
        <v>0</v>
      </c>
    </row>
    <row r="55" spans="1:17" ht="15">
      <c r="A55" s="113"/>
      <c r="B55" s="113"/>
      <c r="C55" s="113"/>
      <c r="D55" s="26"/>
      <c r="E55" s="110"/>
      <c r="F55" s="110"/>
      <c r="G55" s="28" t="s">
        <v>31</v>
      </c>
      <c r="H55" s="28" t="s">
        <v>96</v>
      </c>
      <c r="I55" s="28" t="s">
        <v>88</v>
      </c>
      <c r="J55" s="28" t="s">
        <v>148</v>
      </c>
      <c r="K55" s="29" t="s">
        <v>13</v>
      </c>
      <c r="L55" s="50">
        <v>390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</row>
    <row r="56" spans="1:17" ht="15">
      <c r="A56" s="113"/>
      <c r="B56" s="113"/>
      <c r="C56" s="113"/>
      <c r="D56" s="26"/>
      <c r="E56" s="110"/>
      <c r="F56" s="110"/>
      <c r="G56" s="28" t="s">
        <v>31</v>
      </c>
      <c r="H56" s="28" t="s">
        <v>96</v>
      </c>
      <c r="I56" s="28" t="s">
        <v>88</v>
      </c>
      <c r="J56" s="28" t="s">
        <v>144</v>
      </c>
      <c r="K56" s="29" t="s">
        <v>13</v>
      </c>
      <c r="L56" s="50">
        <v>3006.8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</row>
    <row r="57" spans="1:17" ht="15">
      <c r="A57" s="113"/>
      <c r="B57" s="113"/>
      <c r="C57" s="113"/>
      <c r="D57" s="26"/>
      <c r="E57" s="110"/>
      <c r="F57" s="110"/>
      <c r="G57" s="28" t="s">
        <v>31</v>
      </c>
      <c r="H57" s="28" t="s">
        <v>96</v>
      </c>
      <c r="I57" s="28" t="s">
        <v>88</v>
      </c>
      <c r="J57" s="28" t="s">
        <v>154</v>
      </c>
      <c r="K57" s="29" t="s">
        <v>16</v>
      </c>
      <c r="L57" s="50">
        <v>392.36296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</row>
    <row r="58" spans="1:17" ht="15">
      <c r="A58" s="113"/>
      <c r="B58" s="113"/>
      <c r="C58" s="113"/>
      <c r="D58" s="26"/>
      <c r="E58" s="110"/>
      <c r="F58" s="110"/>
      <c r="G58" s="28" t="s">
        <v>31</v>
      </c>
      <c r="H58" s="28" t="s">
        <v>96</v>
      </c>
      <c r="I58" s="28" t="s">
        <v>88</v>
      </c>
      <c r="J58" s="28" t="s">
        <v>228</v>
      </c>
      <c r="K58" s="29" t="s">
        <v>13</v>
      </c>
      <c r="L58" s="50">
        <v>0</v>
      </c>
      <c r="M58" s="50">
        <v>0</v>
      </c>
      <c r="N58" s="50">
        <v>260</v>
      </c>
      <c r="O58" s="50">
        <v>0</v>
      </c>
      <c r="P58" s="50">
        <v>0</v>
      </c>
      <c r="Q58" s="50">
        <v>0</v>
      </c>
    </row>
    <row r="59" spans="1:17" ht="15">
      <c r="A59" s="113"/>
      <c r="B59" s="113"/>
      <c r="C59" s="113"/>
      <c r="D59" s="26"/>
      <c r="E59" s="110"/>
      <c r="F59" s="110"/>
      <c r="G59" s="28" t="s">
        <v>31</v>
      </c>
      <c r="H59" s="28" t="s">
        <v>96</v>
      </c>
      <c r="I59" s="28" t="s">
        <v>88</v>
      </c>
      <c r="J59" s="28" t="s">
        <v>229</v>
      </c>
      <c r="K59" s="29" t="s">
        <v>13</v>
      </c>
      <c r="L59" s="50">
        <v>0</v>
      </c>
      <c r="M59" s="50">
        <v>0</v>
      </c>
      <c r="N59" s="50">
        <v>1533.9</v>
      </c>
      <c r="O59" s="50">
        <v>0</v>
      </c>
      <c r="P59" s="50">
        <v>0</v>
      </c>
      <c r="Q59" s="50">
        <v>0</v>
      </c>
    </row>
    <row r="60" spans="1:17" ht="15">
      <c r="A60" s="113"/>
      <c r="B60" s="113"/>
      <c r="C60" s="113"/>
      <c r="D60" s="26"/>
      <c r="E60" s="110"/>
      <c r="F60" s="110"/>
      <c r="G60" s="28" t="s">
        <v>31</v>
      </c>
      <c r="H60" s="28" t="s">
        <v>96</v>
      </c>
      <c r="I60" s="28" t="s">
        <v>88</v>
      </c>
      <c r="J60" s="28" t="s">
        <v>215</v>
      </c>
      <c r="K60" s="29" t="s">
        <v>13</v>
      </c>
      <c r="L60" s="50">
        <v>0</v>
      </c>
      <c r="M60" s="50">
        <v>0</v>
      </c>
      <c r="N60" s="50">
        <v>677.64876</v>
      </c>
      <c r="O60" s="50">
        <v>0</v>
      </c>
      <c r="P60" s="50">
        <v>0</v>
      </c>
      <c r="Q60" s="50">
        <v>0</v>
      </c>
    </row>
    <row r="61" spans="1:17" ht="15">
      <c r="A61" s="113"/>
      <c r="B61" s="113"/>
      <c r="C61" s="113"/>
      <c r="D61" s="26"/>
      <c r="E61" s="110"/>
      <c r="F61" s="110"/>
      <c r="G61" s="28" t="s">
        <v>31</v>
      </c>
      <c r="H61" s="28" t="s">
        <v>96</v>
      </c>
      <c r="I61" s="28" t="s">
        <v>88</v>
      </c>
      <c r="J61" s="28" t="s">
        <v>238</v>
      </c>
      <c r="K61" s="29" t="s">
        <v>11</v>
      </c>
      <c r="L61" s="50">
        <v>0</v>
      </c>
      <c r="M61" s="50">
        <v>0</v>
      </c>
      <c r="N61" s="50">
        <v>15.494</v>
      </c>
      <c r="O61" s="50">
        <v>17.8</v>
      </c>
      <c r="P61" s="50">
        <v>17.8</v>
      </c>
      <c r="Q61" s="50">
        <v>17.8</v>
      </c>
    </row>
    <row r="62" spans="1:17" ht="15">
      <c r="A62" s="113"/>
      <c r="B62" s="113"/>
      <c r="C62" s="113"/>
      <c r="D62" s="26"/>
      <c r="E62" s="110"/>
      <c r="F62" s="110"/>
      <c r="G62" s="28" t="s">
        <v>31</v>
      </c>
      <c r="H62" s="28" t="s">
        <v>96</v>
      </c>
      <c r="I62" s="28" t="s">
        <v>88</v>
      </c>
      <c r="J62" s="28" t="s">
        <v>159</v>
      </c>
      <c r="K62" s="29" t="s">
        <v>13</v>
      </c>
      <c r="L62" s="50">
        <v>300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</row>
    <row r="63" spans="1:17" ht="15">
      <c r="A63" s="113"/>
      <c r="B63" s="113"/>
      <c r="C63" s="113"/>
      <c r="D63" s="26"/>
      <c r="E63" s="110"/>
      <c r="F63" s="110"/>
      <c r="G63" s="28" t="s">
        <v>31</v>
      </c>
      <c r="H63" s="28" t="s">
        <v>96</v>
      </c>
      <c r="I63" s="28" t="s">
        <v>97</v>
      </c>
      <c r="J63" s="28" t="s">
        <v>210</v>
      </c>
      <c r="K63" s="29" t="s">
        <v>13</v>
      </c>
      <c r="L63" s="50">
        <v>0</v>
      </c>
      <c r="M63" s="50">
        <v>1659.6</v>
      </c>
      <c r="N63" s="50">
        <v>0</v>
      </c>
      <c r="O63" s="50">
        <v>0</v>
      </c>
      <c r="P63" s="50">
        <v>0</v>
      </c>
      <c r="Q63" s="50">
        <v>0</v>
      </c>
    </row>
    <row r="64" spans="1:17" ht="15">
      <c r="A64" s="113"/>
      <c r="B64" s="113"/>
      <c r="C64" s="113"/>
      <c r="D64" s="26"/>
      <c r="E64" s="110"/>
      <c r="F64" s="110"/>
      <c r="G64" s="28" t="s">
        <v>31</v>
      </c>
      <c r="H64" s="28" t="s">
        <v>96</v>
      </c>
      <c r="I64" s="28" t="s">
        <v>88</v>
      </c>
      <c r="J64" s="28" t="s">
        <v>195</v>
      </c>
      <c r="K64" s="29" t="s">
        <v>13</v>
      </c>
      <c r="L64" s="50">
        <v>0</v>
      </c>
      <c r="M64" s="50">
        <v>177.2</v>
      </c>
      <c r="N64" s="50">
        <v>0</v>
      </c>
      <c r="O64" s="50">
        <v>0</v>
      </c>
      <c r="P64" s="50">
        <v>0</v>
      </c>
      <c r="Q64" s="50">
        <v>0</v>
      </c>
    </row>
    <row r="65" spans="1:17" ht="25.5">
      <c r="A65" s="113"/>
      <c r="B65" s="113"/>
      <c r="C65" s="113"/>
      <c r="D65" s="26"/>
      <c r="E65" s="110"/>
      <c r="F65" s="110"/>
      <c r="G65" s="28" t="s">
        <v>31</v>
      </c>
      <c r="H65" s="28" t="s">
        <v>96</v>
      </c>
      <c r="I65" s="28" t="s">
        <v>88</v>
      </c>
      <c r="J65" s="28" t="s">
        <v>180</v>
      </c>
      <c r="K65" s="29" t="s">
        <v>235</v>
      </c>
      <c r="L65" s="50">
        <v>0</v>
      </c>
      <c r="M65" s="50">
        <v>52887.14318</v>
      </c>
      <c r="N65" s="50">
        <f>48862.55924+9954</f>
        <v>58816.55924</v>
      </c>
      <c r="O65" s="50">
        <v>46817.7</v>
      </c>
      <c r="P65" s="50">
        <v>46817.7</v>
      </c>
      <c r="Q65" s="50">
        <v>46817.7</v>
      </c>
    </row>
    <row r="66" spans="1:17" ht="15">
      <c r="A66" s="113"/>
      <c r="B66" s="113"/>
      <c r="C66" s="113"/>
      <c r="D66" s="111"/>
      <c r="E66" s="110"/>
      <c r="F66" s="109"/>
      <c r="G66" s="28" t="s">
        <v>31</v>
      </c>
      <c r="H66" s="28" t="s">
        <v>96</v>
      </c>
      <c r="I66" s="28" t="s">
        <v>88</v>
      </c>
      <c r="J66" s="28" t="s">
        <v>123</v>
      </c>
      <c r="K66" s="29" t="s">
        <v>11</v>
      </c>
      <c r="L66" s="50">
        <v>54463.75127</v>
      </c>
      <c r="M66" s="50">
        <v>0</v>
      </c>
      <c r="N66" s="50">
        <v>0</v>
      </c>
      <c r="O66" s="50">
        <f>N66</f>
        <v>0</v>
      </c>
      <c r="P66" s="50">
        <f>O66</f>
        <v>0</v>
      </c>
      <c r="Q66" s="50">
        <f>P66</f>
        <v>0</v>
      </c>
    </row>
    <row r="67" spans="1:17" ht="15">
      <c r="A67" s="113"/>
      <c r="B67" s="113"/>
      <c r="C67" s="113"/>
      <c r="D67" s="113"/>
      <c r="E67" s="110"/>
      <c r="F67" s="108" t="s">
        <v>24</v>
      </c>
      <c r="G67" s="28" t="s">
        <v>22</v>
      </c>
      <c r="H67" s="28" t="s">
        <v>96</v>
      </c>
      <c r="I67" s="28" t="s">
        <v>88</v>
      </c>
      <c r="J67" s="28" t="s">
        <v>123</v>
      </c>
      <c r="K67" s="29" t="s">
        <v>13</v>
      </c>
      <c r="L67" s="51">
        <v>18.31426</v>
      </c>
      <c r="M67" s="50">
        <v>0</v>
      </c>
      <c r="N67" s="50">
        <v>0</v>
      </c>
      <c r="O67" s="50">
        <v>0</v>
      </c>
      <c r="P67" s="50">
        <f aca="true" t="shared" si="9" ref="P67:Q72">O67</f>
        <v>0</v>
      </c>
      <c r="Q67" s="50">
        <f t="shared" si="9"/>
        <v>0</v>
      </c>
    </row>
    <row r="68" spans="1:17" ht="15">
      <c r="A68" s="113"/>
      <c r="B68" s="113"/>
      <c r="C68" s="113"/>
      <c r="D68" s="113"/>
      <c r="E68" s="110"/>
      <c r="F68" s="110"/>
      <c r="G68" s="28" t="s">
        <v>22</v>
      </c>
      <c r="H68" s="28" t="s">
        <v>96</v>
      </c>
      <c r="I68" s="28" t="s">
        <v>88</v>
      </c>
      <c r="J68" s="28" t="s">
        <v>191</v>
      </c>
      <c r="K68" s="29" t="s">
        <v>13</v>
      </c>
      <c r="L68" s="51">
        <v>0</v>
      </c>
      <c r="M68" s="50">
        <v>6</v>
      </c>
      <c r="N68" s="50">
        <v>0</v>
      </c>
      <c r="O68" s="50">
        <v>0</v>
      </c>
      <c r="P68" s="50">
        <v>0</v>
      </c>
      <c r="Q68" s="50">
        <v>0</v>
      </c>
    </row>
    <row r="69" spans="1:17" ht="15">
      <c r="A69" s="113"/>
      <c r="B69" s="113"/>
      <c r="C69" s="113"/>
      <c r="D69" s="113"/>
      <c r="E69" s="110"/>
      <c r="F69" s="110"/>
      <c r="G69" s="28" t="s">
        <v>22</v>
      </c>
      <c r="H69" s="28" t="s">
        <v>96</v>
      </c>
      <c r="I69" s="28" t="s">
        <v>88</v>
      </c>
      <c r="J69" s="28" t="s">
        <v>215</v>
      </c>
      <c r="K69" s="29" t="s">
        <v>13</v>
      </c>
      <c r="L69" s="51">
        <v>0</v>
      </c>
      <c r="M69" s="50">
        <v>3</v>
      </c>
      <c r="N69" s="50">
        <v>0</v>
      </c>
      <c r="O69" s="50">
        <v>0</v>
      </c>
      <c r="P69" s="50">
        <v>0</v>
      </c>
      <c r="Q69" s="50">
        <v>0</v>
      </c>
    </row>
    <row r="70" spans="1:17" ht="15">
      <c r="A70" s="113"/>
      <c r="B70" s="113"/>
      <c r="C70" s="113"/>
      <c r="D70" s="113"/>
      <c r="E70" s="110"/>
      <c r="F70" s="110"/>
      <c r="G70" s="28" t="s">
        <v>22</v>
      </c>
      <c r="H70" s="28" t="s">
        <v>96</v>
      </c>
      <c r="I70" s="28" t="s">
        <v>88</v>
      </c>
      <c r="J70" s="28" t="s">
        <v>180</v>
      </c>
      <c r="K70" s="29" t="s">
        <v>13</v>
      </c>
      <c r="L70" s="51">
        <v>0</v>
      </c>
      <c r="M70" s="50">
        <v>5</v>
      </c>
      <c r="N70" s="50">
        <v>0</v>
      </c>
      <c r="O70" s="50">
        <v>0</v>
      </c>
      <c r="P70" s="50">
        <v>0</v>
      </c>
      <c r="Q70" s="50">
        <v>0</v>
      </c>
    </row>
    <row r="71" spans="1:17" ht="15">
      <c r="A71" s="112"/>
      <c r="B71" s="112"/>
      <c r="C71" s="112"/>
      <c r="D71" s="112"/>
      <c r="E71" s="109"/>
      <c r="F71" s="109"/>
      <c r="G71" s="28" t="s">
        <v>22</v>
      </c>
      <c r="H71" s="28" t="s">
        <v>96</v>
      </c>
      <c r="I71" s="28" t="s">
        <v>88</v>
      </c>
      <c r="J71" s="28" t="s">
        <v>146</v>
      </c>
      <c r="K71" s="29" t="s">
        <v>13</v>
      </c>
      <c r="L71" s="51">
        <v>12.606</v>
      </c>
      <c r="M71" s="50">
        <v>0</v>
      </c>
      <c r="N71" s="50">
        <v>0</v>
      </c>
      <c r="O71" s="50">
        <v>0</v>
      </c>
      <c r="P71" s="50">
        <f t="shared" si="9"/>
        <v>0</v>
      </c>
      <c r="Q71" s="50">
        <f t="shared" si="9"/>
        <v>0</v>
      </c>
    </row>
    <row r="72" spans="1:17" ht="81.75" customHeight="1">
      <c r="A72" s="111" t="s">
        <v>80</v>
      </c>
      <c r="B72" s="111" t="s">
        <v>82</v>
      </c>
      <c r="C72" s="111" t="s">
        <v>88</v>
      </c>
      <c r="D72" s="7"/>
      <c r="E72" s="115" t="s">
        <v>48</v>
      </c>
      <c r="F72" s="108" t="s">
        <v>44</v>
      </c>
      <c r="G72" s="28" t="s">
        <v>31</v>
      </c>
      <c r="H72" s="28" t="s">
        <v>96</v>
      </c>
      <c r="I72" s="28" t="s">
        <v>88</v>
      </c>
      <c r="J72" s="28" t="s">
        <v>120</v>
      </c>
      <c r="K72" s="29" t="s">
        <v>187</v>
      </c>
      <c r="L72" s="50">
        <v>36458.1</v>
      </c>
      <c r="M72" s="50">
        <v>0</v>
      </c>
      <c r="N72" s="50">
        <v>0</v>
      </c>
      <c r="O72" s="50">
        <f>N72</f>
        <v>0</v>
      </c>
      <c r="P72" s="50">
        <f t="shared" si="9"/>
        <v>0</v>
      </c>
      <c r="Q72" s="50">
        <f t="shared" si="9"/>
        <v>0</v>
      </c>
    </row>
    <row r="73" spans="1:17" ht="127.5">
      <c r="A73" s="112"/>
      <c r="B73" s="112"/>
      <c r="C73" s="112"/>
      <c r="D73" s="7"/>
      <c r="E73" s="116"/>
      <c r="F73" s="109"/>
      <c r="G73" s="28" t="s">
        <v>31</v>
      </c>
      <c r="H73" s="28" t="s">
        <v>96</v>
      </c>
      <c r="I73" s="28" t="s">
        <v>88</v>
      </c>
      <c r="J73" s="28" t="s">
        <v>181</v>
      </c>
      <c r="K73" s="29" t="s">
        <v>217</v>
      </c>
      <c r="L73" s="50">
        <v>0</v>
      </c>
      <c r="M73" s="50">
        <v>37711.9</v>
      </c>
      <c r="N73" s="50">
        <v>40075.5</v>
      </c>
      <c r="O73" s="50">
        <v>43506</v>
      </c>
      <c r="P73" s="50">
        <v>40742</v>
      </c>
      <c r="Q73" s="50">
        <v>43506</v>
      </c>
    </row>
    <row r="74" spans="1:17" ht="33.75">
      <c r="A74" s="111" t="s">
        <v>80</v>
      </c>
      <c r="B74" s="111" t="s">
        <v>82</v>
      </c>
      <c r="C74" s="111" t="s">
        <v>90</v>
      </c>
      <c r="D74" s="7" t="s">
        <v>84</v>
      </c>
      <c r="E74" s="108" t="s">
        <v>102</v>
      </c>
      <c r="F74" s="11" t="s">
        <v>44</v>
      </c>
      <c r="G74" s="28" t="s">
        <v>31</v>
      </c>
      <c r="H74" s="28" t="s">
        <v>96</v>
      </c>
      <c r="I74" s="28" t="s">
        <v>88</v>
      </c>
      <c r="J74" s="28" t="s">
        <v>121</v>
      </c>
      <c r="K74" s="29" t="s">
        <v>13</v>
      </c>
      <c r="L74" s="50">
        <v>67.6</v>
      </c>
      <c r="M74" s="50">
        <v>0</v>
      </c>
      <c r="N74" s="50">
        <f>M74</f>
        <v>0</v>
      </c>
      <c r="O74" s="50">
        <f>M74</f>
        <v>0</v>
      </c>
      <c r="P74" s="50">
        <f>M74</f>
        <v>0</v>
      </c>
      <c r="Q74" s="50">
        <f>M74</f>
        <v>0</v>
      </c>
    </row>
    <row r="75" spans="1:17" ht="15">
      <c r="A75" s="113"/>
      <c r="B75" s="113"/>
      <c r="C75" s="113"/>
      <c r="D75" s="26"/>
      <c r="E75" s="110"/>
      <c r="F75" s="108" t="s">
        <v>24</v>
      </c>
      <c r="G75" s="28" t="s">
        <v>22</v>
      </c>
      <c r="H75" s="28" t="s">
        <v>96</v>
      </c>
      <c r="I75" s="28" t="s">
        <v>88</v>
      </c>
      <c r="J75" s="28" t="s">
        <v>230</v>
      </c>
      <c r="K75" s="29" t="s">
        <v>13</v>
      </c>
      <c r="L75" s="50">
        <v>0</v>
      </c>
      <c r="M75" s="50">
        <v>0</v>
      </c>
      <c r="N75" s="50">
        <v>173</v>
      </c>
      <c r="O75" s="50">
        <v>0</v>
      </c>
      <c r="P75" s="50">
        <v>0</v>
      </c>
      <c r="Q75" s="50">
        <v>0</v>
      </c>
    </row>
    <row r="76" spans="1:17" ht="15">
      <c r="A76" s="112"/>
      <c r="B76" s="112"/>
      <c r="C76" s="112"/>
      <c r="D76" s="26"/>
      <c r="E76" s="109"/>
      <c r="F76" s="109"/>
      <c r="G76" s="28" t="s">
        <v>22</v>
      </c>
      <c r="H76" s="28" t="s">
        <v>96</v>
      </c>
      <c r="I76" s="28" t="s">
        <v>88</v>
      </c>
      <c r="J76" s="28" t="s">
        <v>121</v>
      </c>
      <c r="K76" s="29" t="s">
        <v>13</v>
      </c>
      <c r="L76" s="50">
        <v>18</v>
      </c>
      <c r="M76" s="50">
        <v>0</v>
      </c>
      <c r="N76" s="50">
        <v>0</v>
      </c>
      <c r="O76" s="50">
        <v>0</v>
      </c>
      <c r="P76" s="50">
        <f>M76</f>
        <v>0</v>
      </c>
      <c r="Q76" s="50">
        <f>M76</f>
        <v>0</v>
      </c>
    </row>
    <row r="77" spans="1:17" s="37" customFormat="1" ht="17.25" customHeight="1">
      <c r="A77" s="111" t="s">
        <v>80</v>
      </c>
      <c r="B77" s="111" t="s">
        <v>82</v>
      </c>
      <c r="C77" s="111" t="s">
        <v>94</v>
      </c>
      <c r="D77" s="111" t="s">
        <v>103</v>
      </c>
      <c r="E77" s="108" t="s">
        <v>118</v>
      </c>
      <c r="F77" s="108" t="s">
        <v>44</v>
      </c>
      <c r="G77" s="28" t="s">
        <v>31</v>
      </c>
      <c r="H77" s="28" t="s">
        <v>96</v>
      </c>
      <c r="I77" s="28" t="s">
        <v>97</v>
      </c>
      <c r="J77" s="28" t="s">
        <v>124</v>
      </c>
      <c r="K77" s="29" t="s">
        <v>13</v>
      </c>
      <c r="L77" s="49">
        <v>100</v>
      </c>
      <c r="M77" s="49">
        <v>0</v>
      </c>
      <c r="N77" s="50">
        <f>M77</f>
        <v>0</v>
      </c>
      <c r="O77" s="50">
        <f>M77</f>
        <v>0</v>
      </c>
      <c r="P77" s="50">
        <v>0</v>
      </c>
      <c r="Q77" s="50">
        <f>M77</f>
        <v>0</v>
      </c>
    </row>
    <row r="78" spans="1:17" s="37" customFormat="1" ht="15">
      <c r="A78" s="113"/>
      <c r="B78" s="113"/>
      <c r="C78" s="113"/>
      <c r="D78" s="113"/>
      <c r="E78" s="110"/>
      <c r="F78" s="110"/>
      <c r="G78" s="28" t="s">
        <v>31</v>
      </c>
      <c r="H78" s="28" t="s">
        <v>96</v>
      </c>
      <c r="I78" s="28" t="s">
        <v>97</v>
      </c>
      <c r="J78" s="28" t="s">
        <v>183</v>
      </c>
      <c r="K78" s="29" t="s">
        <v>13</v>
      </c>
      <c r="L78" s="49">
        <v>0</v>
      </c>
      <c r="M78" s="49">
        <v>100</v>
      </c>
      <c r="N78" s="49">
        <v>0</v>
      </c>
      <c r="O78" s="49">
        <v>0</v>
      </c>
      <c r="P78" s="49">
        <v>0</v>
      </c>
      <c r="Q78" s="49">
        <v>0</v>
      </c>
    </row>
    <row r="79" spans="1:17" s="37" customFormat="1" ht="15">
      <c r="A79" s="113"/>
      <c r="B79" s="113"/>
      <c r="C79" s="113"/>
      <c r="D79" s="113"/>
      <c r="E79" s="110"/>
      <c r="F79" s="110"/>
      <c r="G79" s="28" t="s">
        <v>31</v>
      </c>
      <c r="H79" s="28" t="s">
        <v>96</v>
      </c>
      <c r="I79" s="28" t="s">
        <v>97</v>
      </c>
      <c r="J79" s="28" t="s">
        <v>239</v>
      </c>
      <c r="K79" s="29" t="s">
        <v>13</v>
      </c>
      <c r="L79" s="49">
        <v>0</v>
      </c>
      <c r="M79" s="49">
        <v>0</v>
      </c>
      <c r="N79" s="49">
        <v>100</v>
      </c>
      <c r="O79" s="49">
        <v>100</v>
      </c>
      <c r="P79" s="49">
        <v>100</v>
      </c>
      <c r="Q79" s="49">
        <v>100</v>
      </c>
    </row>
    <row r="80" spans="1:17" s="37" customFormat="1" ht="15">
      <c r="A80" s="113"/>
      <c r="B80" s="113"/>
      <c r="C80" s="113"/>
      <c r="D80" s="113"/>
      <c r="E80" s="110"/>
      <c r="F80" s="110"/>
      <c r="G80" s="28" t="s">
        <v>31</v>
      </c>
      <c r="H80" s="28" t="s">
        <v>96</v>
      </c>
      <c r="I80" s="28" t="s">
        <v>88</v>
      </c>
      <c r="J80" s="28" t="s">
        <v>190</v>
      </c>
      <c r="K80" s="29" t="s">
        <v>13</v>
      </c>
      <c r="L80" s="49">
        <v>0</v>
      </c>
      <c r="M80" s="49">
        <v>3192</v>
      </c>
      <c r="N80" s="49">
        <v>6917.3</v>
      </c>
      <c r="O80" s="49">
        <v>0</v>
      </c>
      <c r="P80" s="49">
        <v>0</v>
      </c>
      <c r="Q80" s="49">
        <v>0</v>
      </c>
    </row>
    <row r="81" spans="1:17" s="37" customFormat="1" ht="15">
      <c r="A81" s="113"/>
      <c r="B81" s="113"/>
      <c r="C81" s="113"/>
      <c r="D81" s="113"/>
      <c r="E81" s="110"/>
      <c r="F81" s="110"/>
      <c r="G81" s="28" t="s">
        <v>31</v>
      </c>
      <c r="H81" s="28" t="s">
        <v>96</v>
      </c>
      <c r="I81" s="28" t="s">
        <v>97</v>
      </c>
      <c r="J81" s="28" t="s">
        <v>190</v>
      </c>
      <c r="K81" s="29" t="s">
        <v>13</v>
      </c>
      <c r="L81" s="49">
        <v>0</v>
      </c>
      <c r="M81" s="49">
        <v>5089.8</v>
      </c>
      <c r="N81" s="49">
        <v>0</v>
      </c>
      <c r="O81" s="49">
        <v>0</v>
      </c>
      <c r="P81" s="49">
        <v>0</v>
      </c>
      <c r="Q81" s="49">
        <v>0</v>
      </c>
    </row>
    <row r="82" spans="1:17" s="37" customFormat="1" ht="15">
      <c r="A82" s="112"/>
      <c r="B82" s="112"/>
      <c r="C82" s="112"/>
      <c r="D82" s="112"/>
      <c r="E82" s="109"/>
      <c r="F82" s="109"/>
      <c r="G82" s="28" t="s">
        <v>31</v>
      </c>
      <c r="H82" s="28" t="s">
        <v>96</v>
      </c>
      <c r="I82" s="28" t="s">
        <v>97</v>
      </c>
      <c r="J82" s="28" t="s">
        <v>141</v>
      </c>
      <c r="K82" s="29" t="s">
        <v>13</v>
      </c>
      <c r="L82" s="49">
        <v>7195.92475</v>
      </c>
      <c r="M82" s="49">
        <v>0</v>
      </c>
      <c r="N82" s="50">
        <f>M82</f>
        <v>0</v>
      </c>
      <c r="O82" s="50">
        <f>M82</f>
        <v>0</v>
      </c>
      <c r="P82" s="50">
        <f>O82</f>
        <v>0</v>
      </c>
      <c r="Q82" s="50">
        <f>M82</f>
        <v>0</v>
      </c>
    </row>
    <row r="83" spans="1:17" s="37" customFormat="1" ht="45">
      <c r="A83" s="45" t="s">
        <v>80</v>
      </c>
      <c r="B83" s="45" t="s">
        <v>82</v>
      </c>
      <c r="C83" s="45" t="s">
        <v>95</v>
      </c>
      <c r="D83" s="43"/>
      <c r="E83" s="44" t="s">
        <v>196</v>
      </c>
      <c r="F83" s="44" t="s">
        <v>44</v>
      </c>
      <c r="G83" s="28" t="s">
        <v>31</v>
      </c>
      <c r="H83" s="28" t="s">
        <v>96</v>
      </c>
      <c r="I83" s="28" t="s">
        <v>97</v>
      </c>
      <c r="J83" s="28" t="s">
        <v>197</v>
      </c>
      <c r="K83" s="29" t="s">
        <v>13</v>
      </c>
      <c r="L83" s="49">
        <v>0</v>
      </c>
      <c r="M83" s="49">
        <v>188</v>
      </c>
      <c r="N83" s="50">
        <v>0</v>
      </c>
      <c r="O83" s="50">
        <v>0</v>
      </c>
      <c r="P83" s="50">
        <v>0</v>
      </c>
      <c r="Q83" s="50">
        <v>0</v>
      </c>
    </row>
    <row r="84" spans="1:17" s="37" customFormat="1" ht="33.75" customHeight="1">
      <c r="A84" s="113" t="s">
        <v>80</v>
      </c>
      <c r="B84" s="113" t="s">
        <v>82</v>
      </c>
      <c r="C84" s="113" t="s">
        <v>188</v>
      </c>
      <c r="D84" s="43" t="s">
        <v>98</v>
      </c>
      <c r="E84" s="110" t="s">
        <v>189</v>
      </c>
      <c r="F84" s="110" t="s">
        <v>44</v>
      </c>
      <c r="G84" s="28" t="s">
        <v>31</v>
      </c>
      <c r="H84" s="28" t="s">
        <v>96</v>
      </c>
      <c r="I84" s="28" t="s">
        <v>88</v>
      </c>
      <c r="J84" s="28" t="s">
        <v>212</v>
      </c>
      <c r="K84" s="29" t="s">
        <v>13</v>
      </c>
      <c r="L84" s="49">
        <v>0</v>
      </c>
      <c r="M84" s="49">
        <v>2499.9</v>
      </c>
      <c r="N84" s="50">
        <v>0</v>
      </c>
      <c r="O84" s="50">
        <v>0</v>
      </c>
      <c r="P84" s="50">
        <v>0</v>
      </c>
      <c r="Q84" s="50">
        <v>0</v>
      </c>
    </row>
    <row r="85" spans="1:17" s="37" customFormat="1" ht="25.5">
      <c r="A85" s="113"/>
      <c r="B85" s="113"/>
      <c r="C85" s="113"/>
      <c r="D85" s="43"/>
      <c r="E85" s="110"/>
      <c r="F85" s="110"/>
      <c r="G85" s="28" t="s">
        <v>31</v>
      </c>
      <c r="H85" s="28" t="s">
        <v>96</v>
      </c>
      <c r="I85" s="28" t="s">
        <v>88</v>
      </c>
      <c r="J85" s="28" t="s">
        <v>204</v>
      </c>
      <c r="K85" s="29" t="s">
        <v>209</v>
      </c>
      <c r="L85" s="49">
        <v>0</v>
      </c>
      <c r="M85" s="49">
        <f>2120.97872+100</f>
        <v>2220.97872</v>
      </c>
      <c r="N85" s="50">
        <v>0</v>
      </c>
      <c r="O85" s="50">
        <v>0</v>
      </c>
      <c r="P85" s="50">
        <v>0</v>
      </c>
      <c r="Q85" s="50">
        <v>0</v>
      </c>
    </row>
    <row r="86" spans="1:17" s="37" customFormat="1" ht="15">
      <c r="A86" s="113"/>
      <c r="B86" s="113"/>
      <c r="C86" s="113"/>
      <c r="D86" s="43"/>
      <c r="E86" s="110"/>
      <c r="F86" s="110" t="s">
        <v>203</v>
      </c>
      <c r="G86" s="28" t="s">
        <v>22</v>
      </c>
      <c r="H86" s="28" t="s">
        <v>96</v>
      </c>
      <c r="I86" s="28" t="s">
        <v>88</v>
      </c>
      <c r="J86" s="28" t="s">
        <v>212</v>
      </c>
      <c r="K86" s="29" t="s">
        <v>205</v>
      </c>
      <c r="L86" s="49">
        <v>0</v>
      </c>
      <c r="M86" s="49">
        <v>1000</v>
      </c>
      <c r="N86" s="50">
        <v>0</v>
      </c>
      <c r="O86" s="50">
        <v>0</v>
      </c>
      <c r="P86" s="50">
        <v>0</v>
      </c>
      <c r="Q86" s="50">
        <v>0</v>
      </c>
    </row>
    <row r="87" spans="1:17" s="37" customFormat="1" ht="15">
      <c r="A87" s="113"/>
      <c r="B87" s="113"/>
      <c r="C87" s="113"/>
      <c r="D87" s="43"/>
      <c r="E87" s="110"/>
      <c r="F87" s="110"/>
      <c r="G87" s="28" t="s">
        <v>22</v>
      </c>
      <c r="H87" s="28" t="s">
        <v>96</v>
      </c>
      <c r="I87" s="28" t="s">
        <v>88</v>
      </c>
      <c r="J87" s="28" t="s">
        <v>225</v>
      </c>
      <c r="K87" s="29" t="s">
        <v>16</v>
      </c>
      <c r="L87" s="49">
        <v>0</v>
      </c>
      <c r="M87" s="49">
        <v>0</v>
      </c>
      <c r="N87" s="50">
        <v>0</v>
      </c>
      <c r="O87" s="50">
        <v>0</v>
      </c>
      <c r="P87" s="50">
        <v>0</v>
      </c>
      <c r="Q87" s="50">
        <v>0</v>
      </c>
    </row>
    <row r="88" spans="1:17" s="37" customFormat="1" ht="15">
      <c r="A88" s="113"/>
      <c r="B88" s="113"/>
      <c r="C88" s="113"/>
      <c r="D88" s="43"/>
      <c r="E88" s="110"/>
      <c r="F88" s="110"/>
      <c r="G88" s="28" t="s">
        <v>22</v>
      </c>
      <c r="H88" s="28" t="s">
        <v>96</v>
      </c>
      <c r="I88" s="28" t="s">
        <v>88</v>
      </c>
      <c r="J88" s="28" t="s">
        <v>226</v>
      </c>
      <c r="K88" s="29" t="s">
        <v>205</v>
      </c>
      <c r="L88" s="49">
        <v>0</v>
      </c>
      <c r="M88" s="49">
        <v>0</v>
      </c>
      <c r="N88" s="50">
        <v>9</v>
      </c>
      <c r="O88" s="50">
        <v>0</v>
      </c>
      <c r="P88" s="50">
        <v>0</v>
      </c>
      <c r="Q88" s="50">
        <v>0</v>
      </c>
    </row>
    <row r="89" spans="1:17" s="37" customFormat="1" ht="25.5">
      <c r="A89" s="113"/>
      <c r="B89" s="113"/>
      <c r="C89" s="113"/>
      <c r="D89" s="43"/>
      <c r="E89" s="110"/>
      <c r="F89" s="110"/>
      <c r="G89" s="28" t="s">
        <v>22</v>
      </c>
      <c r="H89" s="28" t="s">
        <v>96</v>
      </c>
      <c r="I89" s="28" t="s">
        <v>88</v>
      </c>
      <c r="J89" s="28" t="s">
        <v>231</v>
      </c>
      <c r="K89" s="29" t="s">
        <v>243</v>
      </c>
      <c r="L89" s="49">
        <v>0</v>
      </c>
      <c r="M89" s="49">
        <v>0</v>
      </c>
      <c r="N89" s="50">
        <v>0.1</v>
      </c>
      <c r="O89" s="50">
        <v>1</v>
      </c>
      <c r="P89" s="50">
        <v>0</v>
      </c>
      <c r="Q89" s="50">
        <v>0</v>
      </c>
    </row>
    <row r="90" spans="1:17" s="37" customFormat="1" ht="15">
      <c r="A90" s="113"/>
      <c r="B90" s="113"/>
      <c r="C90" s="113"/>
      <c r="D90" s="43"/>
      <c r="E90" s="110"/>
      <c r="F90" s="110"/>
      <c r="G90" s="28" t="s">
        <v>22</v>
      </c>
      <c r="H90" s="28" t="s">
        <v>96</v>
      </c>
      <c r="I90" s="28" t="s">
        <v>88</v>
      </c>
      <c r="J90" s="28" t="s">
        <v>232</v>
      </c>
      <c r="K90" s="29" t="s">
        <v>16</v>
      </c>
      <c r="L90" s="49">
        <v>0</v>
      </c>
      <c r="M90" s="49">
        <v>0</v>
      </c>
      <c r="N90" s="50">
        <v>0.3</v>
      </c>
      <c r="O90" s="50">
        <v>0</v>
      </c>
      <c r="P90" s="50">
        <v>0</v>
      </c>
      <c r="Q90" s="50">
        <v>0</v>
      </c>
    </row>
    <row r="91" spans="1:17" s="37" customFormat="1" ht="15">
      <c r="A91" s="112"/>
      <c r="B91" s="112"/>
      <c r="C91" s="112"/>
      <c r="D91" s="43"/>
      <c r="E91" s="109"/>
      <c r="F91" s="109"/>
      <c r="G91" s="28" t="s">
        <v>22</v>
      </c>
      <c r="H91" s="28" t="s">
        <v>96</v>
      </c>
      <c r="I91" s="28" t="s">
        <v>88</v>
      </c>
      <c r="J91" s="28" t="s">
        <v>204</v>
      </c>
      <c r="K91" s="29" t="s">
        <v>205</v>
      </c>
      <c r="L91" s="49">
        <v>0</v>
      </c>
      <c r="M91" s="49">
        <v>3025.13828</v>
      </c>
      <c r="N91" s="50">
        <v>0</v>
      </c>
      <c r="O91" s="50">
        <v>0</v>
      </c>
      <c r="P91" s="50">
        <v>0</v>
      </c>
      <c r="Q91" s="50">
        <v>0</v>
      </c>
    </row>
    <row r="92" spans="1:17" s="37" customFormat="1" ht="26.25" customHeight="1">
      <c r="A92" s="111" t="s">
        <v>80</v>
      </c>
      <c r="B92" s="111" t="s">
        <v>82</v>
      </c>
      <c r="C92" s="111" t="s">
        <v>98</v>
      </c>
      <c r="D92" s="7" t="s">
        <v>104</v>
      </c>
      <c r="E92" s="108" t="s">
        <v>139</v>
      </c>
      <c r="F92" s="108" t="s">
        <v>44</v>
      </c>
      <c r="G92" s="28" t="s">
        <v>31</v>
      </c>
      <c r="H92" s="28" t="s">
        <v>96</v>
      </c>
      <c r="I92" s="28" t="s">
        <v>97</v>
      </c>
      <c r="J92" s="28" t="s">
        <v>125</v>
      </c>
      <c r="K92" s="29" t="s">
        <v>16</v>
      </c>
      <c r="L92" s="49">
        <v>40</v>
      </c>
      <c r="M92" s="49">
        <v>0</v>
      </c>
      <c r="N92" s="50">
        <f>M92</f>
        <v>0</v>
      </c>
      <c r="O92" s="50">
        <f>M92</f>
        <v>0</v>
      </c>
      <c r="P92" s="50">
        <v>0</v>
      </c>
      <c r="Q92" s="50">
        <f>M92</f>
        <v>0</v>
      </c>
    </row>
    <row r="93" spans="1:17" s="37" customFormat="1" ht="26.25" customHeight="1">
      <c r="A93" s="112"/>
      <c r="B93" s="112"/>
      <c r="C93" s="112"/>
      <c r="D93" s="7"/>
      <c r="E93" s="109"/>
      <c r="F93" s="109"/>
      <c r="G93" s="28" t="s">
        <v>31</v>
      </c>
      <c r="H93" s="28" t="s">
        <v>96</v>
      </c>
      <c r="I93" s="28" t="s">
        <v>97</v>
      </c>
      <c r="J93" s="28" t="s">
        <v>184</v>
      </c>
      <c r="K93" s="29" t="s">
        <v>16</v>
      </c>
      <c r="L93" s="49">
        <v>0</v>
      </c>
      <c r="M93" s="49">
        <v>40</v>
      </c>
      <c r="N93" s="49">
        <v>40</v>
      </c>
      <c r="O93" s="49">
        <v>0</v>
      </c>
      <c r="P93" s="49">
        <v>0</v>
      </c>
      <c r="Q93" s="49">
        <v>0</v>
      </c>
    </row>
    <row r="94" spans="1:17" ht="42" customHeight="1">
      <c r="A94" s="111" t="s">
        <v>80</v>
      </c>
      <c r="B94" s="111" t="s">
        <v>82</v>
      </c>
      <c r="C94" s="111" t="s">
        <v>101</v>
      </c>
      <c r="D94" s="7" t="s">
        <v>2</v>
      </c>
      <c r="E94" s="108" t="s">
        <v>27</v>
      </c>
      <c r="F94" s="108" t="s">
        <v>44</v>
      </c>
      <c r="G94" s="28" t="s">
        <v>31</v>
      </c>
      <c r="H94" s="28" t="s">
        <v>96</v>
      </c>
      <c r="I94" s="28" t="s">
        <v>88</v>
      </c>
      <c r="J94" s="28" t="s">
        <v>122</v>
      </c>
      <c r="K94" s="29" t="s">
        <v>14</v>
      </c>
      <c r="L94" s="50">
        <v>15062.65261</v>
      </c>
      <c r="M94" s="50">
        <v>0</v>
      </c>
      <c r="N94" s="50">
        <v>0</v>
      </c>
      <c r="O94" s="50">
        <f>N94</f>
        <v>0</v>
      </c>
      <c r="P94" s="50">
        <f>N94</f>
        <v>0</v>
      </c>
      <c r="Q94" s="50">
        <f>O94</f>
        <v>0</v>
      </c>
    </row>
    <row r="95" spans="1:17" ht="25.5">
      <c r="A95" s="112"/>
      <c r="B95" s="112"/>
      <c r="C95" s="112"/>
      <c r="D95" s="26"/>
      <c r="E95" s="109"/>
      <c r="F95" s="109"/>
      <c r="G95" s="28" t="s">
        <v>31</v>
      </c>
      <c r="H95" s="28" t="s">
        <v>96</v>
      </c>
      <c r="I95" s="28" t="s">
        <v>88</v>
      </c>
      <c r="J95" s="28" t="s">
        <v>182</v>
      </c>
      <c r="K95" s="29" t="s">
        <v>216</v>
      </c>
      <c r="L95" s="50">
        <v>0</v>
      </c>
      <c r="M95" s="50">
        <v>13545.2</v>
      </c>
      <c r="N95" s="50">
        <v>14172.7</v>
      </c>
      <c r="O95" s="50">
        <v>15463</v>
      </c>
      <c r="P95" s="50">
        <v>15463</v>
      </c>
      <c r="Q95" s="50">
        <v>15463</v>
      </c>
    </row>
    <row r="96" spans="1:17" s="40" customFormat="1" ht="12.75" customHeight="1">
      <c r="A96" s="114" t="s">
        <v>80</v>
      </c>
      <c r="B96" s="114" t="s">
        <v>83</v>
      </c>
      <c r="C96" s="114"/>
      <c r="D96" s="114"/>
      <c r="E96" s="120" t="s">
        <v>7</v>
      </c>
      <c r="F96" s="22" t="s">
        <v>43</v>
      </c>
      <c r="G96" s="30"/>
      <c r="H96" s="30"/>
      <c r="I96" s="30"/>
      <c r="J96" s="30"/>
      <c r="K96" s="30"/>
      <c r="L96" s="47">
        <f aca="true" t="shared" si="10" ref="L96:Q96">L97+L99+L98</f>
        <v>55528.6688</v>
      </c>
      <c r="M96" s="47">
        <f t="shared" si="10"/>
        <v>57395.35312000001</v>
      </c>
      <c r="N96" s="47">
        <f t="shared" si="10"/>
        <v>64737.81347</v>
      </c>
      <c r="O96" s="47">
        <f t="shared" si="10"/>
        <v>67790.8</v>
      </c>
      <c r="P96" s="47">
        <f t="shared" si="10"/>
        <v>67790.8</v>
      </c>
      <c r="Q96" s="47">
        <f t="shared" si="10"/>
        <v>67790.8</v>
      </c>
    </row>
    <row r="97" spans="1:17" s="40" customFormat="1" ht="33.75">
      <c r="A97" s="114"/>
      <c r="B97" s="114"/>
      <c r="C97" s="114"/>
      <c r="D97" s="114"/>
      <c r="E97" s="120"/>
      <c r="F97" s="23" t="s">
        <v>44</v>
      </c>
      <c r="G97" s="27" t="s">
        <v>31</v>
      </c>
      <c r="H97" s="27"/>
      <c r="I97" s="27"/>
      <c r="J97" s="27"/>
      <c r="K97" s="27"/>
      <c r="L97" s="48">
        <f>L100+L101+L105+L111+L113+L115+L122+L124+L125</f>
        <v>35414.57159</v>
      </c>
      <c r="M97" s="48">
        <f>M101+M103+M115+M124</f>
        <v>37708.448540000005</v>
      </c>
      <c r="N97" s="48">
        <f>N100+N101+N105+N111+N113+N115+N122+N124+N125+N104+N102+N114+N123</f>
        <v>42990.4</v>
      </c>
      <c r="O97" s="48">
        <f>O100+O101+O105+O111+O113+O115+O122+O124+O125+O104+O102+O114+O123</f>
        <v>44363.6</v>
      </c>
      <c r="P97" s="48">
        <f>P100+P101+P105+P111+P113+P115+P122+P124+P125+P104+P102+P114+P123</f>
        <v>44363.6</v>
      </c>
      <c r="Q97" s="48">
        <f>Q100+Q101+Q105+Q111+Q113+Q115+Q122+Q124+Q125+Q104+Q102+Q114+Q123</f>
        <v>44363.6</v>
      </c>
    </row>
    <row r="98" spans="1:17" s="40" customFormat="1" ht="22.5">
      <c r="A98" s="114"/>
      <c r="B98" s="114"/>
      <c r="C98" s="114"/>
      <c r="D98" s="114"/>
      <c r="E98" s="120"/>
      <c r="F98" s="23" t="s">
        <v>203</v>
      </c>
      <c r="G98" s="27" t="s">
        <v>22</v>
      </c>
      <c r="H98" s="27"/>
      <c r="I98" s="27"/>
      <c r="J98" s="27"/>
      <c r="K98" s="27"/>
      <c r="L98" s="48">
        <f aca="true" t="shared" si="11" ref="L98:Q98">L120</f>
        <v>0</v>
      </c>
      <c r="M98" s="48">
        <f t="shared" si="11"/>
        <v>40</v>
      </c>
      <c r="N98" s="48">
        <f>N121</f>
        <v>600</v>
      </c>
      <c r="O98" s="48">
        <f t="shared" si="11"/>
        <v>0</v>
      </c>
      <c r="P98" s="48">
        <f t="shared" si="11"/>
        <v>0</v>
      </c>
      <c r="Q98" s="48">
        <f t="shared" si="11"/>
        <v>0</v>
      </c>
    </row>
    <row r="99" spans="1:17" s="40" customFormat="1" ht="33.75">
      <c r="A99" s="114"/>
      <c r="B99" s="114"/>
      <c r="C99" s="114"/>
      <c r="D99" s="114"/>
      <c r="E99" s="120"/>
      <c r="F99" s="23" t="s">
        <v>45</v>
      </c>
      <c r="G99" s="27" t="s">
        <v>32</v>
      </c>
      <c r="H99" s="27"/>
      <c r="I99" s="27"/>
      <c r="J99" s="27"/>
      <c r="K99" s="27"/>
      <c r="L99" s="48">
        <f>L106+L110+L112+L116+L118+L119</f>
        <v>20114.09721</v>
      </c>
      <c r="M99" s="48">
        <f>M106+M109+M116</f>
        <v>19646.904580000002</v>
      </c>
      <c r="N99" s="48">
        <f>N107+N108+N117</f>
        <v>21147.41347</v>
      </c>
      <c r="O99" s="48">
        <f>O107+O108+O117</f>
        <v>23427.2</v>
      </c>
      <c r="P99" s="48">
        <f>P107+P108+P117</f>
        <v>23427.2</v>
      </c>
      <c r="Q99" s="48">
        <f>Q107+Q108+Q117</f>
        <v>23427.2</v>
      </c>
    </row>
    <row r="100" spans="1:20" ht="21.75" customHeight="1">
      <c r="A100" s="111" t="s">
        <v>80</v>
      </c>
      <c r="B100" s="111" t="s">
        <v>83</v>
      </c>
      <c r="C100" s="111" t="s">
        <v>80</v>
      </c>
      <c r="D100" s="111"/>
      <c r="E100" s="108" t="s">
        <v>105</v>
      </c>
      <c r="F100" s="108" t="s">
        <v>44</v>
      </c>
      <c r="G100" s="28" t="s">
        <v>31</v>
      </c>
      <c r="H100" s="28" t="s">
        <v>96</v>
      </c>
      <c r="I100" s="28" t="s">
        <v>88</v>
      </c>
      <c r="J100" s="28" t="s">
        <v>109</v>
      </c>
      <c r="K100" s="29" t="s">
        <v>11</v>
      </c>
      <c r="L100" s="50">
        <v>34071.77674</v>
      </c>
      <c r="M100" s="50">
        <v>0</v>
      </c>
      <c r="N100" s="50">
        <v>0</v>
      </c>
      <c r="O100" s="50">
        <f>N100</f>
        <v>0</v>
      </c>
      <c r="P100" s="50">
        <f>O100</f>
        <v>0</v>
      </c>
      <c r="Q100" s="50">
        <f>P100</f>
        <v>0</v>
      </c>
      <c r="S100" s="39"/>
      <c r="T100" s="39"/>
    </row>
    <row r="101" spans="1:20" ht="16.5" customHeight="1">
      <c r="A101" s="113"/>
      <c r="B101" s="113"/>
      <c r="C101" s="113"/>
      <c r="D101" s="113"/>
      <c r="E101" s="110"/>
      <c r="F101" s="110"/>
      <c r="G101" s="28" t="s">
        <v>31</v>
      </c>
      <c r="H101" s="28" t="s">
        <v>96</v>
      </c>
      <c r="I101" s="28" t="s">
        <v>88</v>
      </c>
      <c r="J101" s="28" t="s">
        <v>169</v>
      </c>
      <c r="K101" s="29" t="s">
        <v>11</v>
      </c>
      <c r="L101" s="50">
        <v>0</v>
      </c>
      <c r="M101" s="50">
        <v>36381.54854</v>
      </c>
      <c r="N101" s="50">
        <v>0</v>
      </c>
      <c r="O101" s="50">
        <v>0</v>
      </c>
      <c r="P101" s="50">
        <v>0</v>
      </c>
      <c r="Q101" s="50">
        <v>0</v>
      </c>
      <c r="S101" s="39"/>
      <c r="T101" s="39"/>
    </row>
    <row r="102" spans="1:20" ht="25.5">
      <c r="A102" s="113"/>
      <c r="B102" s="113"/>
      <c r="C102" s="113"/>
      <c r="D102" s="113"/>
      <c r="E102" s="110"/>
      <c r="F102" s="110"/>
      <c r="G102" s="28" t="s">
        <v>31</v>
      </c>
      <c r="H102" s="28" t="s">
        <v>96</v>
      </c>
      <c r="I102" s="28" t="s">
        <v>90</v>
      </c>
      <c r="J102" s="28" t="s">
        <v>169</v>
      </c>
      <c r="K102" s="29" t="s">
        <v>235</v>
      </c>
      <c r="L102" s="50">
        <v>0</v>
      </c>
      <c r="M102" s="50">
        <v>0</v>
      </c>
      <c r="N102" s="50">
        <f>34226.4+35</f>
        <v>34261.4</v>
      </c>
      <c r="O102" s="50">
        <v>43348.6</v>
      </c>
      <c r="P102" s="50">
        <v>43348.6</v>
      </c>
      <c r="Q102" s="50">
        <v>43348.6</v>
      </c>
      <c r="S102" s="39"/>
      <c r="T102" s="39"/>
    </row>
    <row r="103" spans="1:20" ht="16.5" customHeight="1">
      <c r="A103" s="113"/>
      <c r="B103" s="113"/>
      <c r="C103" s="113"/>
      <c r="D103" s="113"/>
      <c r="E103" s="110"/>
      <c r="F103" s="110"/>
      <c r="G103" s="28" t="s">
        <v>31</v>
      </c>
      <c r="H103" s="28" t="s">
        <v>96</v>
      </c>
      <c r="I103" s="28" t="s">
        <v>88</v>
      </c>
      <c r="J103" s="28" t="s">
        <v>198</v>
      </c>
      <c r="K103" s="29" t="s">
        <v>13</v>
      </c>
      <c r="L103" s="50">
        <v>0</v>
      </c>
      <c r="M103" s="50">
        <v>4</v>
      </c>
      <c r="N103" s="50">
        <v>0</v>
      </c>
      <c r="O103" s="50">
        <v>0</v>
      </c>
      <c r="P103" s="50">
        <v>0</v>
      </c>
      <c r="Q103" s="50">
        <v>0</v>
      </c>
      <c r="S103" s="39"/>
      <c r="T103" s="39"/>
    </row>
    <row r="104" spans="1:20" ht="16.5" customHeight="1">
      <c r="A104" s="113"/>
      <c r="B104" s="113"/>
      <c r="C104" s="113"/>
      <c r="D104" s="113"/>
      <c r="E104" s="110"/>
      <c r="F104" s="110"/>
      <c r="G104" s="28" t="s">
        <v>31</v>
      </c>
      <c r="H104" s="28" t="s">
        <v>96</v>
      </c>
      <c r="I104" s="28" t="s">
        <v>90</v>
      </c>
      <c r="J104" s="28" t="s">
        <v>218</v>
      </c>
      <c r="K104" s="29" t="s">
        <v>11</v>
      </c>
      <c r="L104" s="50">
        <v>0</v>
      </c>
      <c r="M104" s="50">
        <v>0</v>
      </c>
      <c r="N104" s="50">
        <v>7242</v>
      </c>
      <c r="O104" s="50">
        <v>0</v>
      </c>
      <c r="P104" s="50">
        <v>0</v>
      </c>
      <c r="Q104" s="50">
        <v>0</v>
      </c>
      <c r="S104" s="39"/>
      <c r="T104" s="39"/>
    </row>
    <row r="105" spans="1:20" ht="15">
      <c r="A105" s="113"/>
      <c r="B105" s="113"/>
      <c r="C105" s="113"/>
      <c r="D105" s="112"/>
      <c r="E105" s="110"/>
      <c r="F105" s="109"/>
      <c r="G105" s="28" t="s">
        <v>31</v>
      </c>
      <c r="H105" s="28" t="s">
        <v>96</v>
      </c>
      <c r="I105" s="28" t="s">
        <v>88</v>
      </c>
      <c r="J105" s="28" t="s">
        <v>151</v>
      </c>
      <c r="K105" s="29" t="s">
        <v>13</v>
      </c>
      <c r="L105" s="50">
        <v>14</v>
      </c>
      <c r="M105" s="50">
        <v>0</v>
      </c>
      <c r="N105" s="50">
        <v>0</v>
      </c>
      <c r="O105" s="50">
        <v>0</v>
      </c>
      <c r="P105" s="50">
        <f>O105</f>
        <v>0</v>
      </c>
      <c r="Q105" s="50">
        <f>P105</f>
        <v>0</v>
      </c>
      <c r="S105" s="39"/>
      <c r="T105" s="39"/>
    </row>
    <row r="106" spans="1:20" ht="15">
      <c r="A106" s="113"/>
      <c r="B106" s="113"/>
      <c r="C106" s="113"/>
      <c r="D106" s="43"/>
      <c r="E106" s="110"/>
      <c r="F106" s="108" t="s">
        <v>45</v>
      </c>
      <c r="G106" s="28" t="s">
        <v>32</v>
      </c>
      <c r="H106" s="28" t="s">
        <v>96</v>
      </c>
      <c r="I106" s="28" t="s">
        <v>88</v>
      </c>
      <c r="J106" s="28" t="s">
        <v>169</v>
      </c>
      <c r="K106" s="29" t="s">
        <v>11</v>
      </c>
      <c r="L106" s="50">
        <v>0</v>
      </c>
      <c r="M106" s="50">
        <v>19068.92722</v>
      </c>
      <c r="N106" s="50">
        <v>0</v>
      </c>
      <c r="O106" s="50">
        <v>0</v>
      </c>
      <c r="P106" s="50">
        <v>0</v>
      </c>
      <c r="Q106" s="50">
        <v>0</v>
      </c>
      <c r="S106" s="39"/>
      <c r="T106" s="39"/>
    </row>
    <row r="107" spans="1:20" ht="25.5">
      <c r="A107" s="113"/>
      <c r="B107" s="113"/>
      <c r="C107" s="113"/>
      <c r="D107" s="43"/>
      <c r="E107" s="110"/>
      <c r="F107" s="110"/>
      <c r="G107" s="28" t="s">
        <v>32</v>
      </c>
      <c r="H107" s="28" t="s">
        <v>96</v>
      </c>
      <c r="I107" s="28" t="s">
        <v>90</v>
      </c>
      <c r="J107" s="28" t="s">
        <v>169</v>
      </c>
      <c r="K107" s="29" t="s">
        <v>235</v>
      </c>
      <c r="L107" s="50">
        <v>0</v>
      </c>
      <c r="M107" s="50">
        <v>0</v>
      </c>
      <c r="N107" s="50">
        <f>18948.5+8</f>
        <v>18956.5</v>
      </c>
      <c r="O107" s="50">
        <v>22903.2</v>
      </c>
      <c r="P107" s="50">
        <v>22903.2</v>
      </c>
      <c r="Q107" s="50">
        <v>22903.2</v>
      </c>
      <c r="S107" s="39"/>
      <c r="T107" s="39"/>
    </row>
    <row r="108" spans="1:20" ht="15">
      <c r="A108" s="113"/>
      <c r="B108" s="113"/>
      <c r="C108" s="113"/>
      <c r="D108" s="43"/>
      <c r="E108" s="110"/>
      <c r="F108" s="110"/>
      <c r="G108" s="28" t="s">
        <v>32</v>
      </c>
      <c r="H108" s="28" t="s">
        <v>96</v>
      </c>
      <c r="I108" s="28" t="s">
        <v>90</v>
      </c>
      <c r="J108" s="28" t="s">
        <v>218</v>
      </c>
      <c r="K108" s="29" t="s">
        <v>11</v>
      </c>
      <c r="L108" s="50">
        <v>0</v>
      </c>
      <c r="M108" s="50">
        <v>0</v>
      </c>
      <c r="N108" s="50">
        <v>1612</v>
      </c>
      <c r="O108" s="50">
        <v>0</v>
      </c>
      <c r="P108" s="50">
        <v>0</v>
      </c>
      <c r="Q108" s="50">
        <v>0</v>
      </c>
      <c r="S108" s="39"/>
      <c r="T108" s="39"/>
    </row>
    <row r="109" spans="1:20" ht="15">
      <c r="A109" s="113"/>
      <c r="B109" s="113"/>
      <c r="C109" s="113"/>
      <c r="D109" s="43"/>
      <c r="E109" s="110"/>
      <c r="F109" s="110"/>
      <c r="G109" s="28" t="s">
        <v>32</v>
      </c>
      <c r="H109" s="28" t="s">
        <v>96</v>
      </c>
      <c r="I109" s="28" t="s">
        <v>88</v>
      </c>
      <c r="J109" s="28" t="s">
        <v>199</v>
      </c>
      <c r="K109" s="29" t="s">
        <v>13</v>
      </c>
      <c r="L109" s="50">
        <v>0</v>
      </c>
      <c r="M109" s="50">
        <v>80</v>
      </c>
      <c r="N109" s="50">
        <v>0</v>
      </c>
      <c r="O109" s="50">
        <v>0</v>
      </c>
      <c r="P109" s="50">
        <v>0</v>
      </c>
      <c r="Q109" s="50">
        <v>0</v>
      </c>
      <c r="S109" s="39"/>
      <c r="T109" s="39"/>
    </row>
    <row r="110" spans="1:17" ht="21" customHeight="1">
      <c r="A110" s="112"/>
      <c r="B110" s="112"/>
      <c r="C110" s="112"/>
      <c r="D110" s="7"/>
      <c r="E110" s="109"/>
      <c r="F110" s="109"/>
      <c r="G110" s="28" t="s">
        <v>32</v>
      </c>
      <c r="H110" s="28" t="s">
        <v>96</v>
      </c>
      <c r="I110" s="28" t="s">
        <v>88</v>
      </c>
      <c r="J110" s="28" t="s">
        <v>109</v>
      </c>
      <c r="K110" s="29" t="s">
        <v>11</v>
      </c>
      <c r="L110" s="50">
        <v>19113.98676</v>
      </c>
      <c r="M110" s="50">
        <v>0</v>
      </c>
      <c r="N110" s="50">
        <v>0</v>
      </c>
      <c r="O110" s="50">
        <f>N110</f>
        <v>0</v>
      </c>
      <c r="P110" s="50">
        <f>N110</f>
        <v>0</v>
      </c>
      <c r="Q110" s="50">
        <f>O110</f>
        <v>0</v>
      </c>
    </row>
    <row r="111" spans="1:19" ht="33.75">
      <c r="A111" s="111" t="s">
        <v>80</v>
      </c>
      <c r="B111" s="111" t="s">
        <v>83</v>
      </c>
      <c r="C111" s="111" t="s">
        <v>88</v>
      </c>
      <c r="D111" s="7"/>
      <c r="E111" s="108" t="s">
        <v>106</v>
      </c>
      <c r="F111" s="11" t="s">
        <v>44</v>
      </c>
      <c r="G111" s="28" t="s">
        <v>31</v>
      </c>
      <c r="H111" s="28" t="s">
        <v>96</v>
      </c>
      <c r="I111" s="28" t="s">
        <v>88</v>
      </c>
      <c r="J111" s="28" t="s">
        <v>107</v>
      </c>
      <c r="K111" s="28" t="s">
        <v>11</v>
      </c>
      <c r="L111" s="49">
        <v>120.03</v>
      </c>
      <c r="M111" s="49">
        <v>0</v>
      </c>
      <c r="N111" s="50">
        <f>M111</f>
        <v>0</v>
      </c>
      <c r="O111" s="50">
        <f>M111</f>
        <v>0</v>
      </c>
      <c r="P111" s="50">
        <f>O111</f>
        <v>0</v>
      </c>
      <c r="Q111" s="50">
        <f>M111</f>
        <v>0</v>
      </c>
      <c r="S111" s="39"/>
    </row>
    <row r="112" spans="1:17" ht="33.75">
      <c r="A112" s="112"/>
      <c r="B112" s="112"/>
      <c r="C112" s="112"/>
      <c r="D112" s="7"/>
      <c r="E112" s="109"/>
      <c r="F112" s="11" t="s">
        <v>45</v>
      </c>
      <c r="G112" s="28" t="s">
        <v>32</v>
      </c>
      <c r="H112" s="28" t="s">
        <v>96</v>
      </c>
      <c r="I112" s="28" t="s">
        <v>88</v>
      </c>
      <c r="J112" s="28" t="s">
        <v>107</v>
      </c>
      <c r="K112" s="29" t="s">
        <v>11</v>
      </c>
      <c r="L112" s="50">
        <v>4.128</v>
      </c>
      <c r="M112" s="50">
        <v>0</v>
      </c>
      <c r="N112" s="50">
        <f>M112</f>
        <v>0</v>
      </c>
      <c r="O112" s="50">
        <f>N112</f>
        <v>0</v>
      </c>
      <c r="P112" s="50">
        <f>N112</f>
        <v>0</v>
      </c>
      <c r="Q112" s="50">
        <f>O112</f>
        <v>0</v>
      </c>
    </row>
    <row r="113" spans="1:17" ht="20.25" customHeight="1">
      <c r="A113" s="111" t="s">
        <v>80</v>
      </c>
      <c r="B113" s="111" t="s">
        <v>83</v>
      </c>
      <c r="C113" s="111" t="s">
        <v>97</v>
      </c>
      <c r="D113" s="7"/>
      <c r="E113" s="108" t="s">
        <v>27</v>
      </c>
      <c r="F113" s="108" t="s">
        <v>44</v>
      </c>
      <c r="G113" s="28" t="s">
        <v>31</v>
      </c>
      <c r="H113" s="28" t="s">
        <v>96</v>
      </c>
      <c r="I113" s="28" t="s">
        <v>88</v>
      </c>
      <c r="J113" s="28" t="s">
        <v>108</v>
      </c>
      <c r="K113" s="29" t="s">
        <v>14</v>
      </c>
      <c r="L113" s="50">
        <v>986.12485</v>
      </c>
      <c r="M113" s="50">
        <v>0</v>
      </c>
      <c r="N113" s="50">
        <v>0</v>
      </c>
      <c r="O113" s="50">
        <f>N113</f>
        <v>0</v>
      </c>
      <c r="P113" s="50">
        <f>N113</f>
        <v>0</v>
      </c>
      <c r="Q113" s="50">
        <f>O113</f>
        <v>0</v>
      </c>
    </row>
    <row r="114" spans="1:17" ht="20.25" customHeight="1">
      <c r="A114" s="113"/>
      <c r="B114" s="113"/>
      <c r="C114" s="113"/>
      <c r="D114" s="7"/>
      <c r="E114" s="110"/>
      <c r="F114" s="110"/>
      <c r="G114" s="28" t="s">
        <v>31</v>
      </c>
      <c r="H114" s="28" t="s">
        <v>96</v>
      </c>
      <c r="I114" s="28" t="s">
        <v>90</v>
      </c>
      <c r="J114" s="28" t="s">
        <v>171</v>
      </c>
      <c r="K114" s="29" t="s">
        <v>12</v>
      </c>
      <c r="L114" s="50">
        <v>0</v>
      </c>
      <c r="M114" s="50">
        <v>0</v>
      </c>
      <c r="N114" s="50">
        <v>1037</v>
      </c>
      <c r="O114" s="50">
        <v>1015</v>
      </c>
      <c r="P114" s="50">
        <v>1015</v>
      </c>
      <c r="Q114" s="50">
        <v>1015</v>
      </c>
    </row>
    <row r="115" spans="1:17" ht="15">
      <c r="A115" s="113"/>
      <c r="B115" s="113"/>
      <c r="C115" s="113"/>
      <c r="D115" s="7"/>
      <c r="E115" s="110"/>
      <c r="F115" s="109"/>
      <c r="G115" s="28" t="s">
        <v>31</v>
      </c>
      <c r="H115" s="28" t="s">
        <v>96</v>
      </c>
      <c r="I115" s="28" t="s">
        <v>88</v>
      </c>
      <c r="J115" s="28" t="s">
        <v>171</v>
      </c>
      <c r="K115" s="29" t="s">
        <v>14</v>
      </c>
      <c r="L115" s="50">
        <v>0</v>
      </c>
      <c r="M115" s="50">
        <v>1010.4</v>
      </c>
      <c r="N115" s="50">
        <v>0</v>
      </c>
      <c r="O115" s="50">
        <v>0</v>
      </c>
      <c r="P115" s="50">
        <v>0</v>
      </c>
      <c r="Q115" s="50">
        <v>0</v>
      </c>
    </row>
    <row r="116" spans="1:17" ht="15">
      <c r="A116" s="113"/>
      <c r="B116" s="113"/>
      <c r="C116" s="113"/>
      <c r="D116" s="7"/>
      <c r="E116" s="110"/>
      <c r="F116" s="108" t="s">
        <v>45</v>
      </c>
      <c r="G116" s="28" t="s">
        <v>32</v>
      </c>
      <c r="H116" s="28" t="s">
        <v>96</v>
      </c>
      <c r="I116" s="28" t="s">
        <v>88</v>
      </c>
      <c r="J116" s="28" t="s">
        <v>171</v>
      </c>
      <c r="K116" s="29" t="s">
        <v>14</v>
      </c>
      <c r="L116" s="50">
        <v>0</v>
      </c>
      <c r="M116" s="50">
        <f>233.71254+264.26482</f>
        <v>497.97736</v>
      </c>
      <c r="N116" s="50">
        <v>0</v>
      </c>
      <c r="O116" s="50">
        <v>0</v>
      </c>
      <c r="P116" s="50">
        <v>0</v>
      </c>
      <c r="Q116" s="50">
        <v>0</v>
      </c>
    </row>
    <row r="117" spans="1:17" ht="15">
      <c r="A117" s="113"/>
      <c r="B117" s="113"/>
      <c r="C117" s="113"/>
      <c r="D117" s="7"/>
      <c r="E117" s="110"/>
      <c r="F117" s="110"/>
      <c r="G117" s="28" t="s">
        <v>32</v>
      </c>
      <c r="H117" s="28" t="s">
        <v>96</v>
      </c>
      <c r="I117" s="28" t="s">
        <v>90</v>
      </c>
      <c r="J117" s="28" t="s">
        <v>171</v>
      </c>
      <c r="K117" s="29" t="s">
        <v>12</v>
      </c>
      <c r="L117" s="50">
        <v>0</v>
      </c>
      <c r="M117" s="50">
        <v>0</v>
      </c>
      <c r="N117" s="50">
        <v>578.91347</v>
      </c>
      <c r="O117" s="50">
        <v>524</v>
      </c>
      <c r="P117" s="50">
        <v>524</v>
      </c>
      <c r="Q117" s="50">
        <v>524</v>
      </c>
    </row>
    <row r="118" spans="1:20" ht="24.75" customHeight="1">
      <c r="A118" s="112"/>
      <c r="B118" s="112"/>
      <c r="C118" s="112"/>
      <c r="D118" s="7"/>
      <c r="E118" s="109"/>
      <c r="F118" s="109"/>
      <c r="G118" s="28" t="s">
        <v>32</v>
      </c>
      <c r="H118" s="28" t="s">
        <v>96</v>
      </c>
      <c r="I118" s="28" t="s">
        <v>88</v>
      </c>
      <c r="J118" s="28" t="s">
        <v>108</v>
      </c>
      <c r="K118" s="29" t="s">
        <v>14</v>
      </c>
      <c r="L118" s="50">
        <v>479.48245</v>
      </c>
      <c r="M118" s="50">
        <v>0</v>
      </c>
      <c r="N118" s="50">
        <v>0</v>
      </c>
      <c r="O118" s="50">
        <f>N118</f>
        <v>0</v>
      </c>
      <c r="P118" s="50">
        <f aca="true" t="shared" si="12" ref="P118:Q122">N118</f>
        <v>0</v>
      </c>
      <c r="Q118" s="50">
        <f t="shared" si="12"/>
        <v>0</v>
      </c>
      <c r="S118" s="39"/>
      <c r="T118" s="39"/>
    </row>
    <row r="119" spans="1:20" ht="36.75" customHeight="1">
      <c r="A119" s="111" t="s">
        <v>80</v>
      </c>
      <c r="B119" s="111" t="s">
        <v>83</v>
      </c>
      <c r="C119" s="111" t="s">
        <v>94</v>
      </c>
      <c r="D119" s="7"/>
      <c r="E119" s="108" t="s">
        <v>136</v>
      </c>
      <c r="F119" s="11" t="s">
        <v>45</v>
      </c>
      <c r="G119" s="28" t="s">
        <v>32</v>
      </c>
      <c r="H119" s="28" t="s">
        <v>96</v>
      </c>
      <c r="I119" s="28" t="s">
        <v>88</v>
      </c>
      <c r="J119" s="28" t="s">
        <v>156</v>
      </c>
      <c r="K119" s="29" t="s">
        <v>13</v>
      </c>
      <c r="L119" s="50">
        <v>516.5</v>
      </c>
      <c r="M119" s="50">
        <v>0</v>
      </c>
      <c r="N119" s="50">
        <v>0</v>
      </c>
      <c r="O119" s="50">
        <f>N119</f>
        <v>0</v>
      </c>
      <c r="P119" s="50">
        <f t="shared" si="12"/>
        <v>0</v>
      </c>
      <c r="Q119" s="50">
        <f t="shared" si="12"/>
        <v>0</v>
      </c>
      <c r="S119" s="39"/>
      <c r="T119" s="39"/>
    </row>
    <row r="120" spans="1:20" ht="36.75" customHeight="1">
      <c r="A120" s="113"/>
      <c r="B120" s="113"/>
      <c r="C120" s="113"/>
      <c r="D120" s="7"/>
      <c r="E120" s="110"/>
      <c r="F120" s="108" t="s">
        <v>203</v>
      </c>
      <c r="G120" s="64" t="s">
        <v>22</v>
      </c>
      <c r="H120" s="28" t="s">
        <v>96</v>
      </c>
      <c r="I120" s="28" t="s">
        <v>88</v>
      </c>
      <c r="J120" s="28" t="s">
        <v>170</v>
      </c>
      <c r="K120" s="29" t="s">
        <v>13</v>
      </c>
      <c r="L120" s="50">
        <v>0</v>
      </c>
      <c r="M120" s="50">
        <v>40</v>
      </c>
      <c r="N120" s="50">
        <v>0</v>
      </c>
      <c r="O120" s="50">
        <v>0</v>
      </c>
      <c r="P120" s="50">
        <v>0</v>
      </c>
      <c r="Q120" s="50">
        <v>0</v>
      </c>
      <c r="S120" s="39"/>
      <c r="T120" s="39"/>
    </row>
    <row r="121" spans="1:20" ht="36.75" customHeight="1">
      <c r="A121" s="113"/>
      <c r="B121" s="113"/>
      <c r="C121" s="113"/>
      <c r="D121" s="7"/>
      <c r="E121" s="110"/>
      <c r="F121" s="109"/>
      <c r="G121" s="65" t="s">
        <v>22</v>
      </c>
      <c r="H121" s="28" t="s">
        <v>96</v>
      </c>
      <c r="I121" s="28" t="s">
        <v>90</v>
      </c>
      <c r="J121" s="28" t="s">
        <v>170</v>
      </c>
      <c r="K121" s="29" t="s">
        <v>13</v>
      </c>
      <c r="L121" s="50">
        <v>0</v>
      </c>
      <c r="M121" s="50">
        <v>0</v>
      </c>
      <c r="N121" s="50">
        <v>600</v>
      </c>
      <c r="O121" s="50">
        <v>0</v>
      </c>
      <c r="P121" s="50">
        <v>0</v>
      </c>
      <c r="Q121" s="50">
        <v>0</v>
      </c>
      <c r="S121" s="39"/>
      <c r="T121" s="39"/>
    </row>
    <row r="122" spans="1:20" ht="21.75" customHeight="1">
      <c r="A122" s="113"/>
      <c r="B122" s="113"/>
      <c r="C122" s="113"/>
      <c r="D122" s="7"/>
      <c r="E122" s="110"/>
      <c r="F122" s="108" t="s">
        <v>44</v>
      </c>
      <c r="G122" s="28" t="s">
        <v>31</v>
      </c>
      <c r="H122" s="28" t="s">
        <v>96</v>
      </c>
      <c r="I122" s="28" t="s">
        <v>88</v>
      </c>
      <c r="J122" s="28" t="s">
        <v>126</v>
      </c>
      <c r="K122" s="29" t="s">
        <v>13</v>
      </c>
      <c r="L122" s="50">
        <v>2.64</v>
      </c>
      <c r="M122" s="50">
        <v>0</v>
      </c>
      <c r="N122" s="50">
        <v>0</v>
      </c>
      <c r="O122" s="50">
        <f>N122</f>
        <v>0</v>
      </c>
      <c r="P122" s="50">
        <f t="shared" si="12"/>
        <v>0</v>
      </c>
      <c r="Q122" s="50">
        <f t="shared" si="12"/>
        <v>0</v>
      </c>
      <c r="S122" s="39"/>
      <c r="T122" s="39"/>
    </row>
    <row r="123" spans="1:20" ht="21.75" customHeight="1">
      <c r="A123" s="113"/>
      <c r="B123" s="113"/>
      <c r="C123" s="113"/>
      <c r="D123" s="7"/>
      <c r="E123" s="110"/>
      <c r="F123" s="110"/>
      <c r="G123" s="28" t="s">
        <v>31</v>
      </c>
      <c r="H123" s="28" t="s">
        <v>96</v>
      </c>
      <c r="I123" s="28" t="s">
        <v>90</v>
      </c>
      <c r="J123" s="28" t="s">
        <v>170</v>
      </c>
      <c r="K123" s="29" t="s">
        <v>13</v>
      </c>
      <c r="L123" s="50">
        <v>0</v>
      </c>
      <c r="M123" s="50">
        <v>0</v>
      </c>
      <c r="N123" s="50">
        <v>450</v>
      </c>
      <c r="O123" s="50">
        <v>0</v>
      </c>
      <c r="P123" s="50">
        <v>0</v>
      </c>
      <c r="Q123" s="50">
        <v>0</v>
      </c>
      <c r="S123" s="39"/>
      <c r="T123" s="39"/>
    </row>
    <row r="124" spans="1:20" ht="15">
      <c r="A124" s="112"/>
      <c r="B124" s="112"/>
      <c r="C124" s="112"/>
      <c r="D124" s="7"/>
      <c r="E124" s="109"/>
      <c r="F124" s="109"/>
      <c r="G124" s="28" t="s">
        <v>31</v>
      </c>
      <c r="H124" s="28" t="s">
        <v>96</v>
      </c>
      <c r="I124" s="28" t="s">
        <v>88</v>
      </c>
      <c r="J124" s="28" t="s">
        <v>170</v>
      </c>
      <c r="K124" s="29" t="s">
        <v>13</v>
      </c>
      <c r="L124" s="50">
        <v>0</v>
      </c>
      <c r="M124" s="50">
        <v>312.5</v>
      </c>
      <c r="N124" s="50">
        <v>0</v>
      </c>
      <c r="O124" s="50">
        <v>0</v>
      </c>
      <c r="P124" s="50">
        <v>0</v>
      </c>
      <c r="Q124" s="50">
        <v>0</v>
      </c>
      <c r="S124" s="39"/>
      <c r="T124" s="39"/>
    </row>
    <row r="125" spans="1:20" ht="56.25">
      <c r="A125" s="7" t="s">
        <v>80</v>
      </c>
      <c r="B125" s="7" t="s">
        <v>83</v>
      </c>
      <c r="C125" s="7" t="s">
        <v>96</v>
      </c>
      <c r="D125" s="7"/>
      <c r="E125" s="4" t="s">
        <v>150</v>
      </c>
      <c r="F125" s="11" t="s">
        <v>44</v>
      </c>
      <c r="G125" s="28" t="s">
        <v>31</v>
      </c>
      <c r="H125" s="28" t="s">
        <v>96</v>
      </c>
      <c r="I125" s="28" t="s">
        <v>88</v>
      </c>
      <c r="J125" s="28" t="s">
        <v>149</v>
      </c>
      <c r="K125" s="29" t="s">
        <v>13</v>
      </c>
      <c r="L125" s="50">
        <v>220</v>
      </c>
      <c r="M125" s="50">
        <v>0</v>
      </c>
      <c r="N125" s="50">
        <v>0</v>
      </c>
      <c r="O125" s="50">
        <f>N125</f>
        <v>0</v>
      </c>
      <c r="P125" s="50">
        <f>N125</f>
        <v>0</v>
      </c>
      <c r="Q125" s="50">
        <f>O125</f>
        <v>0</v>
      </c>
      <c r="S125" s="39"/>
      <c r="T125" s="39"/>
    </row>
    <row r="126" spans="1:17" s="40" customFormat="1" ht="12.75" customHeight="1">
      <c r="A126" s="123" t="s">
        <v>80</v>
      </c>
      <c r="B126" s="123" t="s">
        <v>100</v>
      </c>
      <c r="C126" s="123"/>
      <c r="D126" s="123"/>
      <c r="E126" s="126" t="s">
        <v>287</v>
      </c>
      <c r="F126" s="22" t="s">
        <v>43</v>
      </c>
      <c r="G126" s="30"/>
      <c r="H126" s="30"/>
      <c r="I126" s="30"/>
      <c r="J126" s="30"/>
      <c r="K126" s="30"/>
      <c r="L126" s="47">
        <f aca="true" t="shared" si="13" ref="L126:Q126">L127+L128</f>
        <v>9364.344000000001</v>
      </c>
      <c r="M126" s="47">
        <f>M127+M128</f>
        <v>9442.757</v>
      </c>
      <c r="N126" s="47">
        <f t="shared" si="13"/>
        <v>8978.132</v>
      </c>
      <c r="O126" s="47">
        <f t="shared" si="13"/>
        <v>6153.3</v>
      </c>
      <c r="P126" s="47">
        <f t="shared" si="13"/>
        <v>6153.3</v>
      </c>
      <c r="Q126" s="47">
        <f t="shared" si="13"/>
        <v>6153.3</v>
      </c>
    </row>
    <row r="127" spans="1:17" s="40" customFormat="1" ht="33.75">
      <c r="A127" s="124"/>
      <c r="B127" s="124"/>
      <c r="C127" s="124"/>
      <c r="D127" s="124"/>
      <c r="E127" s="127"/>
      <c r="F127" s="23" t="s">
        <v>44</v>
      </c>
      <c r="G127" s="27" t="s">
        <v>31</v>
      </c>
      <c r="H127" s="30"/>
      <c r="I127" s="30"/>
      <c r="J127" s="30"/>
      <c r="K127" s="30"/>
      <c r="L127" s="48">
        <f>L137+L138+L139</f>
        <v>3424.056</v>
      </c>
      <c r="M127" s="48">
        <f>M139+M141</f>
        <v>3269.6499999999996</v>
      </c>
      <c r="N127" s="48">
        <f>N137+N138+N139+N141+N140</f>
        <v>3172.7</v>
      </c>
      <c r="O127" s="48">
        <f>O137+O138+O139+O141+O140</f>
        <v>235</v>
      </c>
      <c r="P127" s="48">
        <f>P137+P138+P139+P141+P140</f>
        <v>235</v>
      </c>
      <c r="Q127" s="48">
        <f>Q137+Q138+Q139+Q141+Q140</f>
        <v>235</v>
      </c>
    </row>
    <row r="128" spans="1:17" s="40" customFormat="1" ht="22.5">
      <c r="A128" s="125"/>
      <c r="B128" s="125"/>
      <c r="C128" s="125"/>
      <c r="D128" s="125"/>
      <c r="E128" s="128"/>
      <c r="F128" s="52" t="s">
        <v>26</v>
      </c>
      <c r="G128" s="27" t="s">
        <v>22</v>
      </c>
      <c r="H128" s="30"/>
      <c r="I128" s="30"/>
      <c r="J128" s="30"/>
      <c r="K128" s="30"/>
      <c r="L128" s="48">
        <f>L129+L132+L134+L135+L136</f>
        <v>5940.2880000000005</v>
      </c>
      <c r="M128" s="48">
        <f>M130+M131+M133</f>
        <v>6173.107</v>
      </c>
      <c r="N128" s="48">
        <f>N130+N131+N133+N142+N143</f>
        <v>5805.432</v>
      </c>
      <c r="O128" s="48">
        <f>O130+O131+O133+O142+O143</f>
        <v>5918.3</v>
      </c>
      <c r="P128" s="48">
        <f>P130+P131+P133+P142+P143</f>
        <v>5918.3</v>
      </c>
      <c r="Q128" s="48">
        <f>Q130+Q131+Q133+Q142+Q143</f>
        <v>5918.3</v>
      </c>
    </row>
    <row r="129" spans="1:17" ht="18.75" customHeight="1">
      <c r="A129" s="111" t="s">
        <v>80</v>
      </c>
      <c r="B129" s="111" t="s">
        <v>100</v>
      </c>
      <c r="C129" s="111" t="s">
        <v>80</v>
      </c>
      <c r="D129" s="53"/>
      <c r="E129" s="108" t="s">
        <v>21</v>
      </c>
      <c r="F129" s="108" t="s">
        <v>24</v>
      </c>
      <c r="G129" s="28" t="s">
        <v>22</v>
      </c>
      <c r="H129" s="28" t="s">
        <v>96</v>
      </c>
      <c r="I129" s="28" t="s">
        <v>96</v>
      </c>
      <c r="J129" s="28" t="s">
        <v>135</v>
      </c>
      <c r="K129" s="29" t="s">
        <v>16</v>
      </c>
      <c r="L129" s="50">
        <f>14.53545+65.96455+19.5</f>
        <v>100</v>
      </c>
      <c r="M129" s="50">
        <v>0</v>
      </c>
      <c r="N129" s="50">
        <v>0</v>
      </c>
      <c r="O129" s="50">
        <v>0</v>
      </c>
      <c r="P129" s="50">
        <v>0</v>
      </c>
      <c r="Q129" s="50">
        <v>0</v>
      </c>
    </row>
    <row r="130" spans="1:17" ht="38.25">
      <c r="A130" s="113"/>
      <c r="B130" s="113"/>
      <c r="C130" s="113"/>
      <c r="D130" s="54"/>
      <c r="E130" s="110"/>
      <c r="F130" s="110"/>
      <c r="G130" s="28" t="s">
        <v>22</v>
      </c>
      <c r="H130" s="28" t="s">
        <v>96</v>
      </c>
      <c r="I130" s="28" t="s">
        <v>96</v>
      </c>
      <c r="J130" s="28" t="s">
        <v>185</v>
      </c>
      <c r="K130" s="29" t="s">
        <v>220</v>
      </c>
      <c r="L130" s="50">
        <v>0</v>
      </c>
      <c r="M130" s="50">
        <f>92+8</f>
        <v>100</v>
      </c>
      <c r="N130" s="50">
        <f>92+8</f>
        <v>100</v>
      </c>
      <c r="O130" s="50">
        <v>100</v>
      </c>
      <c r="P130" s="50">
        <v>100</v>
      </c>
      <c r="Q130" s="50">
        <v>100</v>
      </c>
    </row>
    <row r="131" spans="1:17" ht="28.5" customHeight="1">
      <c r="A131" s="113"/>
      <c r="B131" s="113"/>
      <c r="C131" s="113"/>
      <c r="D131" s="54"/>
      <c r="E131" s="110"/>
      <c r="F131" s="110"/>
      <c r="G131" s="28" t="s">
        <v>22</v>
      </c>
      <c r="H131" s="28" t="s">
        <v>96</v>
      </c>
      <c r="I131" s="28" t="s">
        <v>96</v>
      </c>
      <c r="J131" s="28" t="s">
        <v>200</v>
      </c>
      <c r="K131" s="29" t="s">
        <v>16</v>
      </c>
      <c r="L131" s="50">
        <v>0</v>
      </c>
      <c r="M131" s="50">
        <v>254.907</v>
      </c>
      <c r="N131" s="50">
        <v>286.932</v>
      </c>
      <c r="O131" s="50">
        <v>0</v>
      </c>
      <c r="P131" s="50">
        <v>0</v>
      </c>
      <c r="Q131" s="50">
        <v>0</v>
      </c>
    </row>
    <row r="132" spans="1:17" ht="27" customHeight="1">
      <c r="A132" s="113"/>
      <c r="B132" s="113"/>
      <c r="C132" s="113"/>
      <c r="D132" s="54"/>
      <c r="E132" s="110"/>
      <c r="F132" s="110"/>
      <c r="G132" s="28" t="s">
        <v>22</v>
      </c>
      <c r="H132" s="28" t="s">
        <v>96</v>
      </c>
      <c r="I132" s="28" t="s">
        <v>96</v>
      </c>
      <c r="J132" s="28" t="s">
        <v>133</v>
      </c>
      <c r="K132" s="29" t="s">
        <v>18</v>
      </c>
      <c r="L132" s="50">
        <f>4139.04642+1248.085+2.185</f>
        <v>5389.31642</v>
      </c>
      <c r="M132" s="50">
        <v>0</v>
      </c>
      <c r="N132" s="50">
        <v>0</v>
      </c>
      <c r="O132" s="50">
        <f>N132</f>
        <v>0</v>
      </c>
      <c r="P132" s="50">
        <f>O132</f>
        <v>0</v>
      </c>
      <c r="Q132" s="50">
        <f>P132</f>
        <v>0</v>
      </c>
    </row>
    <row r="133" spans="1:17" ht="89.25">
      <c r="A133" s="113"/>
      <c r="B133" s="113"/>
      <c r="C133" s="113"/>
      <c r="D133" s="54"/>
      <c r="E133" s="110"/>
      <c r="F133" s="110"/>
      <c r="G133" s="28" t="s">
        <v>22</v>
      </c>
      <c r="H133" s="28" t="s">
        <v>96</v>
      </c>
      <c r="I133" s="28" t="s">
        <v>96</v>
      </c>
      <c r="J133" s="28" t="s">
        <v>186</v>
      </c>
      <c r="K133" s="29" t="s">
        <v>164</v>
      </c>
      <c r="L133" s="50">
        <v>0</v>
      </c>
      <c r="M133" s="50">
        <f>4356+3.6225+1302.81034+49.35062+96.51654+4.9+5</f>
        <v>5818.2</v>
      </c>
      <c r="N133" s="50">
        <v>0</v>
      </c>
      <c r="O133" s="50">
        <v>0</v>
      </c>
      <c r="P133" s="50">
        <v>0</v>
      </c>
      <c r="Q133" s="50">
        <v>0</v>
      </c>
    </row>
    <row r="134" spans="1:17" ht="27" customHeight="1">
      <c r="A134" s="113"/>
      <c r="B134" s="113"/>
      <c r="C134" s="113"/>
      <c r="D134" s="54"/>
      <c r="E134" s="110"/>
      <c r="F134" s="110"/>
      <c r="G134" s="28" t="s">
        <v>22</v>
      </c>
      <c r="H134" s="28" t="s">
        <v>96</v>
      </c>
      <c r="I134" s="28" t="s">
        <v>96</v>
      </c>
      <c r="J134" s="28" t="s">
        <v>134</v>
      </c>
      <c r="K134" s="29" t="s">
        <v>19</v>
      </c>
      <c r="L134" s="50">
        <v>2.795</v>
      </c>
      <c r="M134" s="50">
        <v>0</v>
      </c>
      <c r="N134" s="50">
        <v>0</v>
      </c>
      <c r="O134" s="50">
        <f aca="true" t="shared" si="14" ref="O134:Q135">N134</f>
        <v>0</v>
      </c>
      <c r="P134" s="50">
        <f t="shared" si="14"/>
        <v>0</v>
      </c>
      <c r="Q134" s="50">
        <f t="shared" si="14"/>
        <v>0</v>
      </c>
    </row>
    <row r="135" spans="1:17" ht="51">
      <c r="A135" s="113"/>
      <c r="B135" s="113"/>
      <c r="C135" s="113"/>
      <c r="D135" s="54"/>
      <c r="E135" s="110"/>
      <c r="F135" s="110"/>
      <c r="G135" s="28" t="s">
        <v>22</v>
      </c>
      <c r="H135" s="28" t="s">
        <v>96</v>
      </c>
      <c r="I135" s="28" t="s">
        <v>96</v>
      </c>
      <c r="J135" s="28" t="s">
        <v>133</v>
      </c>
      <c r="K135" s="29" t="s">
        <v>155</v>
      </c>
      <c r="L135" s="50">
        <f>9.2256+2.2+45.766+70.33069+4.6988+12.47+0.02249+1.68+10.247+8.065+5</f>
        <v>169.70558</v>
      </c>
      <c r="M135" s="50">
        <v>0</v>
      </c>
      <c r="N135" s="50">
        <v>0</v>
      </c>
      <c r="O135" s="50">
        <f t="shared" si="14"/>
        <v>0</v>
      </c>
      <c r="P135" s="50">
        <f t="shared" si="14"/>
        <v>0</v>
      </c>
      <c r="Q135" s="50">
        <f t="shared" si="14"/>
        <v>0</v>
      </c>
    </row>
    <row r="136" spans="1:17" ht="21.75" customHeight="1">
      <c r="A136" s="113"/>
      <c r="B136" s="113"/>
      <c r="C136" s="113"/>
      <c r="D136" s="54"/>
      <c r="E136" s="110"/>
      <c r="F136" s="109"/>
      <c r="G136" s="28" t="s">
        <v>22</v>
      </c>
      <c r="H136" s="28" t="s">
        <v>96</v>
      </c>
      <c r="I136" s="28" t="s">
        <v>97</v>
      </c>
      <c r="J136" s="28" t="s">
        <v>145</v>
      </c>
      <c r="K136" s="29" t="s">
        <v>16</v>
      </c>
      <c r="L136" s="50">
        <f>261.471+17</f>
        <v>278.471</v>
      </c>
      <c r="M136" s="50">
        <v>0</v>
      </c>
      <c r="N136" s="50">
        <v>0</v>
      </c>
      <c r="O136" s="50">
        <v>0</v>
      </c>
      <c r="P136" s="50">
        <f aca="true" t="shared" si="15" ref="P136:Q138">O136</f>
        <v>0</v>
      </c>
      <c r="Q136" s="50">
        <f t="shared" si="15"/>
        <v>0</v>
      </c>
    </row>
    <row r="137" spans="1:17" ht="29.25" customHeight="1">
      <c r="A137" s="113" t="s">
        <v>80</v>
      </c>
      <c r="B137" s="113" t="s">
        <v>100</v>
      </c>
      <c r="C137" s="113" t="s">
        <v>88</v>
      </c>
      <c r="D137" s="54"/>
      <c r="E137" s="110" t="s">
        <v>166</v>
      </c>
      <c r="F137" s="108" t="s">
        <v>23</v>
      </c>
      <c r="G137" s="28" t="s">
        <v>31</v>
      </c>
      <c r="H137" s="28" t="s">
        <v>96</v>
      </c>
      <c r="I137" s="28" t="s">
        <v>97</v>
      </c>
      <c r="J137" s="28" t="s">
        <v>145</v>
      </c>
      <c r="K137" s="29" t="s">
        <v>17</v>
      </c>
      <c r="L137" s="50">
        <f>791.42+2422.9</f>
        <v>3214.32</v>
      </c>
      <c r="M137" s="50">
        <v>0</v>
      </c>
      <c r="N137" s="50">
        <v>0</v>
      </c>
      <c r="O137" s="50">
        <v>0</v>
      </c>
      <c r="P137" s="50">
        <f t="shared" si="15"/>
        <v>0</v>
      </c>
      <c r="Q137" s="50">
        <f t="shared" si="15"/>
        <v>0</v>
      </c>
    </row>
    <row r="138" spans="1:17" ht="29.25" customHeight="1">
      <c r="A138" s="113"/>
      <c r="B138" s="113"/>
      <c r="C138" s="113"/>
      <c r="D138" s="55"/>
      <c r="E138" s="110"/>
      <c r="F138" s="110"/>
      <c r="G138" s="28" t="s">
        <v>31</v>
      </c>
      <c r="H138" s="28" t="s">
        <v>96</v>
      </c>
      <c r="I138" s="28" t="s">
        <v>96</v>
      </c>
      <c r="J138" s="28" t="s">
        <v>128</v>
      </c>
      <c r="K138" s="29" t="s">
        <v>17</v>
      </c>
      <c r="L138" s="50">
        <f>29.736+180</f>
        <v>209.736</v>
      </c>
      <c r="M138" s="50">
        <v>0</v>
      </c>
      <c r="N138" s="50">
        <v>0</v>
      </c>
      <c r="O138" s="50">
        <f>N138</f>
        <v>0</v>
      </c>
      <c r="P138" s="50">
        <f t="shared" si="15"/>
        <v>0</v>
      </c>
      <c r="Q138" s="50">
        <f t="shared" si="15"/>
        <v>0</v>
      </c>
    </row>
    <row r="139" spans="1:17" ht="41.25" customHeight="1">
      <c r="A139" s="113"/>
      <c r="B139" s="113"/>
      <c r="C139" s="113"/>
      <c r="D139" s="43"/>
      <c r="E139" s="110"/>
      <c r="F139" s="110"/>
      <c r="G139" s="28" t="s">
        <v>31</v>
      </c>
      <c r="H139" s="28" t="s">
        <v>96</v>
      </c>
      <c r="I139" s="28" t="s">
        <v>96</v>
      </c>
      <c r="J139" s="28" t="s">
        <v>167</v>
      </c>
      <c r="K139" s="29" t="s">
        <v>219</v>
      </c>
      <c r="L139" s="50">
        <v>0</v>
      </c>
      <c r="M139" s="50">
        <f>30+180</f>
        <v>210</v>
      </c>
      <c r="N139" s="50">
        <v>0</v>
      </c>
      <c r="O139" s="50">
        <v>0</v>
      </c>
      <c r="P139" s="50">
        <v>0</v>
      </c>
      <c r="Q139" s="50">
        <v>0</v>
      </c>
    </row>
    <row r="140" spans="1:17" ht="38.25">
      <c r="A140" s="113"/>
      <c r="B140" s="113"/>
      <c r="C140" s="113"/>
      <c r="D140" s="43"/>
      <c r="E140" s="110"/>
      <c r="F140" s="110"/>
      <c r="G140" s="28" t="s">
        <v>31</v>
      </c>
      <c r="H140" s="28" t="s">
        <v>96</v>
      </c>
      <c r="I140" s="28" t="s">
        <v>96</v>
      </c>
      <c r="J140" s="28" t="s">
        <v>234</v>
      </c>
      <c r="K140" s="29" t="s">
        <v>241</v>
      </c>
      <c r="L140" s="50">
        <v>0</v>
      </c>
      <c r="M140" s="50">
        <v>0</v>
      </c>
      <c r="N140" s="50">
        <f>15+43.2+179.5</f>
        <v>237.7</v>
      </c>
      <c r="O140" s="50">
        <v>235</v>
      </c>
      <c r="P140" s="50">
        <v>235</v>
      </c>
      <c r="Q140" s="50">
        <v>235</v>
      </c>
    </row>
    <row r="141" spans="1:17" ht="41.25" customHeight="1">
      <c r="A141" s="112"/>
      <c r="B141" s="112"/>
      <c r="C141" s="112"/>
      <c r="D141" s="43"/>
      <c r="E141" s="109"/>
      <c r="F141" s="109"/>
      <c r="G141" s="28" t="s">
        <v>31</v>
      </c>
      <c r="H141" s="28" t="s">
        <v>96</v>
      </c>
      <c r="I141" s="28" t="s">
        <v>96</v>
      </c>
      <c r="J141" s="28" t="s">
        <v>201</v>
      </c>
      <c r="K141" s="29" t="s">
        <v>168</v>
      </c>
      <c r="L141" s="50">
        <v>0</v>
      </c>
      <c r="M141" s="50">
        <f>586.05+2473.6</f>
        <v>3059.6499999999996</v>
      </c>
      <c r="N141" s="50">
        <f>585.9+2349.1</f>
        <v>2935</v>
      </c>
      <c r="O141" s="50">
        <v>0</v>
      </c>
      <c r="P141" s="50">
        <v>0</v>
      </c>
      <c r="Q141" s="50">
        <v>0</v>
      </c>
    </row>
    <row r="142" spans="1:17" ht="41.25" customHeight="1">
      <c r="A142" s="43" t="s">
        <v>80</v>
      </c>
      <c r="B142" s="43" t="s">
        <v>100</v>
      </c>
      <c r="C142" s="43" t="s">
        <v>90</v>
      </c>
      <c r="D142" s="43"/>
      <c r="E142" s="57" t="s">
        <v>221</v>
      </c>
      <c r="F142" s="57" t="s">
        <v>26</v>
      </c>
      <c r="G142" s="28" t="s">
        <v>22</v>
      </c>
      <c r="H142" s="28" t="s">
        <v>96</v>
      </c>
      <c r="I142" s="28" t="s">
        <v>96</v>
      </c>
      <c r="J142" s="28" t="s">
        <v>222</v>
      </c>
      <c r="K142" s="29" t="s">
        <v>233</v>
      </c>
      <c r="L142" s="50">
        <v>0</v>
      </c>
      <c r="M142" s="50">
        <v>0</v>
      </c>
      <c r="N142" s="50">
        <f>3951.87817+2.875+1320.24683</f>
        <v>5275</v>
      </c>
      <c r="O142" s="50">
        <f>4356+3+1316</f>
        <v>5675</v>
      </c>
      <c r="P142" s="50">
        <v>5675</v>
      </c>
      <c r="Q142" s="50">
        <v>5675</v>
      </c>
    </row>
    <row r="143" spans="1:17" ht="51">
      <c r="A143" s="43" t="s">
        <v>80</v>
      </c>
      <c r="B143" s="43" t="s">
        <v>100</v>
      </c>
      <c r="C143" s="43" t="s">
        <v>92</v>
      </c>
      <c r="D143" s="43"/>
      <c r="E143" s="57" t="s">
        <v>223</v>
      </c>
      <c r="F143" s="57" t="s">
        <v>26</v>
      </c>
      <c r="G143" s="28" t="s">
        <v>22</v>
      </c>
      <c r="H143" s="28" t="s">
        <v>96</v>
      </c>
      <c r="I143" s="28" t="s">
        <v>96</v>
      </c>
      <c r="J143" s="28" t="s">
        <v>224</v>
      </c>
      <c r="K143" s="29" t="s">
        <v>240</v>
      </c>
      <c r="L143" s="50">
        <v>0</v>
      </c>
      <c r="M143" s="50">
        <v>0</v>
      </c>
      <c r="N143" s="50">
        <f>47.42628+87.67486+3.2+5.19886</f>
        <v>143.49999999999997</v>
      </c>
      <c r="O143" s="50">
        <f>138.3+5</f>
        <v>143.3</v>
      </c>
      <c r="P143" s="50">
        <v>143.3</v>
      </c>
      <c r="Q143" s="50">
        <v>143.3</v>
      </c>
    </row>
    <row r="144" spans="1:17" s="40" customFormat="1" ht="12.75" customHeight="1">
      <c r="A144" s="114" t="s">
        <v>80</v>
      </c>
      <c r="B144" s="114" t="s">
        <v>84</v>
      </c>
      <c r="C144" s="114"/>
      <c r="D144" s="114"/>
      <c r="E144" s="120" t="s">
        <v>8</v>
      </c>
      <c r="F144" s="22" t="s">
        <v>43</v>
      </c>
      <c r="G144" s="30"/>
      <c r="H144" s="30"/>
      <c r="I144" s="30"/>
      <c r="J144" s="30"/>
      <c r="K144" s="30"/>
      <c r="L144" s="47">
        <f aca="true" t="shared" si="16" ref="L144:Q144">L146</f>
        <v>21435.16852000001</v>
      </c>
      <c r="M144" s="47">
        <f>M146+M145</f>
        <v>22200.189399999996</v>
      </c>
      <c r="N144" s="47">
        <f t="shared" si="16"/>
        <v>23413.766</v>
      </c>
      <c r="O144" s="47">
        <f t="shared" si="16"/>
        <v>24604.100000000002</v>
      </c>
      <c r="P144" s="47">
        <f t="shared" si="16"/>
        <v>24604.100000000002</v>
      </c>
      <c r="Q144" s="47">
        <f t="shared" si="16"/>
        <v>24604.100000000002</v>
      </c>
    </row>
    <row r="145" spans="1:17" s="40" customFormat="1" ht="12.75" customHeight="1">
      <c r="A145" s="114"/>
      <c r="B145" s="114"/>
      <c r="C145" s="114"/>
      <c r="D145" s="114"/>
      <c r="E145" s="120"/>
      <c r="F145" s="22" t="s">
        <v>24</v>
      </c>
      <c r="G145" s="30" t="s">
        <v>22</v>
      </c>
      <c r="H145" s="30"/>
      <c r="I145" s="30"/>
      <c r="J145" s="30"/>
      <c r="K145" s="30"/>
      <c r="L145" s="47">
        <f aca="true" t="shared" si="17" ref="L145:Q145">L157</f>
        <v>0</v>
      </c>
      <c r="M145" s="47">
        <f>M157</f>
        <v>15.2334</v>
      </c>
      <c r="N145" s="47">
        <f t="shared" si="17"/>
        <v>0</v>
      </c>
      <c r="O145" s="47">
        <f t="shared" si="17"/>
        <v>0</v>
      </c>
      <c r="P145" s="47">
        <f t="shared" si="17"/>
        <v>0</v>
      </c>
      <c r="Q145" s="47">
        <f t="shared" si="17"/>
        <v>0</v>
      </c>
    </row>
    <row r="146" spans="1:17" s="40" customFormat="1" ht="33.75">
      <c r="A146" s="114"/>
      <c r="B146" s="114"/>
      <c r="C146" s="114"/>
      <c r="D146" s="114"/>
      <c r="E146" s="120"/>
      <c r="F146" s="23" t="s">
        <v>44</v>
      </c>
      <c r="G146" s="27" t="s">
        <v>31</v>
      </c>
      <c r="H146" s="27"/>
      <c r="I146" s="27"/>
      <c r="J146" s="27"/>
      <c r="K146" s="27"/>
      <c r="L146" s="48">
        <f aca="true" t="shared" si="18" ref="L146:Q146">SUM(L147:L156)</f>
        <v>21435.16852000001</v>
      </c>
      <c r="M146" s="48">
        <f t="shared" si="18"/>
        <v>22184.955999999995</v>
      </c>
      <c r="N146" s="48">
        <f t="shared" si="18"/>
        <v>23413.766</v>
      </c>
      <c r="O146" s="48">
        <f t="shared" si="18"/>
        <v>24604.100000000002</v>
      </c>
      <c r="P146" s="48">
        <f t="shared" si="18"/>
        <v>24604.100000000002</v>
      </c>
      <c r="Q146" s="48">
        <f t="shared" si="18"/>
        <v>24604.100000000002</v>
      </c>
    </row>
    <row r="147" spans="1:17" ht="35.25" customHeight="1">
      <c r="A147" s="111" t="s">
        <v>80</v>
      </c>
      <c r="B147" s="111" t="s">
        <v>84</v>
      </c>
      <c r="C147" s="111" t="s">
        <v>80</v>
      </c>
      <c r="D147" s="7"/>
      <c r="E147" s="108" t="s">
        <v>25</v>
      </c>
      <c r="F147" s="108" t="s">
        <v>44</v>
      </c>
      <c r="G147" s="28" t="s">
        <v>31</v>
      </c>
      <c r="H147" s="28" t="s">
        <v>96</v>
      </c>
      <c r="I147" s="28" t="s">
        <v>97</v>
      </c>
      <c r="J147" s="28" t="s">
        <v>130</v>
      </c>
      <c r="K147" s="29" t="s">
        <v>20</v>
      </c>
      <c r="L147" s="50">
        <f>2354+711</f>
        <v>3065</v>
      </c>
      <c r="M147" s="50">
        <v>0</v>
      </c>
      <c r="N147" s="50">
        <f>M147</f>
        <v>0</v>
      </c>
      <c r="O147" s="50">
        <f>N147</f>
        <v>0</v>
      </c>
      <c r="P147" s="50">
        <f>O147</f>
        <v>0</v>
      </c>
      <c r="Q147" s="50">
        <f>P147</f>
        <v>0</v>
      </c>
    </row>
    <row r="148" spans="1:17" ht="59.25" customHeight="1">
      <c r="A148" s="112"/>
      <c r="B148" s="112"/>
      <c r="C148" s="112"/>
      <c r="D148" s="7"/>
      <c r="E148" s="109"/>
      <c r="F148" s="109"/>
      <c r="G148" s="28" t="s">
        <v>31</v>
      </c>
      <c r="H148" s="28" t="s">
        <v>96</v>
      </c>
      <c r="I148" s="28" t="s">
        <v>97</v>
      </c>
      <c r="J148" s="28" t="s">
        <v>161</v>
      </c>
      <c r="K148" s="29" t="s">
        <v>162</v>
      </c>
      <c r="L148" s="50">
        <v>0</v>
      </c>
      <c r="M148" s="50">
        <f>2135.7+651.22</f>
        <v>2786.92</v>
      </c>
      <c r="N148" s="50">
        <f>1977+758</f>
        <v>2735</v>
      </c>
      <c r="O148" s="50">
        <v>2870</v>
      </c>
      <c r="P148" s="50">
        <v>2870</v>
      </c>
      <c r="Q148" s="50">
        <v>2870</v>
      </c>
    </row>
    <row r="149" spans="1:17" ht="90" customHeight="1">
      <c r="A149" s="111" t="s">
        <v>80</v>
      </c>
      <c r="B149" s="111" t="s">
        <v>84</v>
      </c>
      <c r="C149" s="111" t="s">
        <v>88</v>
      </c>
      <c r="D149" s="7"/>
      <c r="E149" s="108" t="s">
        <v>10</v>
      </c>
      <c r="F149" s="108" t="s">
        <v>44</v>
      </c>
      <c r="G149" s="28" t="s">
        <v>31</v>
      </c>
      <c r="H149" s="28" t="s">
        <v>96</v>
      </c>
      <c r="I149" s="28" t="s">
        <v>97</v>
      </c>
      <c r="J149" s="28" t="s">
        <v>131</v>
      </c>
      <c r="K149" s="29" t="s">
        <v>153</v>
      </c>
      <c r="L149" s="50">
        <f>10686.74322+3207.5213+33.56442+153.37665+666.4+132.975+529.267+271.93482+62.83+1917.30223+66.578+58.90388</f>
        <v>17787.396520000006</v>
      </c>
      <c r="M149" s="50">
        <v>0</v>
      </c>
      <c r="N149" s="50">
        <v>0</v>
      </c>
      <c r="O149" s="50">
        <f>N149</f>
        <v>0</v>
      </c>
      <c r="P149" s="50">
        <f>O149</f>
        <v>0</v>
      </c>
      <c r="Q149" s="50">
        <f>P149</f>
        <v>0</v>
      </c>
    </row>
    <row r="150" spans="1:17" ht="102">
      <c r="A150" s="112"/>
      <c r="B150" s="112"/>
      <c r="C150" s="112"/>
      <c r="D150" s="7"/>
      <c r="E150" s="109"/>
      <c r="F150" s="109"/>
      <c r="G150" s="28" t="s">
        <v>31</v>
      </c>
      <c r="H150" s="28" t="s">
        <v>96</v>
      </c>
      <c r="I150" s="28" t="s">
        <v>97</v>
      </c>
      <c r="J150" s="28" t="s">
        <v>163</v>
      </c>
      <c r="K150" s="29" t="s">
        <v>213</v>
      </c>
      <c r="L150" s="50">
        <v>0</v>
      </c>
      <c r="M150" s="50">
        <f>10536+24.5026+3070+689.63799+3688.8219+42+68.39651+170</f>
        <v>18289.358999999997</v>
      </c>
      <c r="N150" s="50">
        <f>11165.6309+8185.6351</f>
        <v>19351.266</v>
      </c>
      <c r="O150" s="50">
        <v>20842.9</v>
      </c>
      <c r="P150" s="50">
        <v>20842.9</v>
      </c>
      <c r="Q150" s="50">
        <v>20842.9</v>
      </c>
    </row>
    <row r="151" spans="1:17" ht="33.75">
      <c r="A151" s="7" t="s">
        <v>80</v>
      </c>
      <c r="B151" s="7" t="s">
        <v>84</v>
      </c>
      <c r="C151" s="7" t="s">
        <v>90</v>
      </c>
      <c r="D151" s="7"/>
      <c r="E151" s="4" t="s">
        <v>106</v>
      </c>
      <c r="F151" s="11" t="s">
        <v>44</v>
      </c>
      <c r="G151" s="28" t="s">
        <v>31</v>
      </c>
      <c r="H151" s="28" t="s">
        <v>96</v>
      </c>
      <c r="I151" s="28" t="s">
        <v>97</v>
      </c>
      <c r="J151" s="28" t="s">
        <v>129</v>
      </c>
      <c r="K151" s="29" t="s">
        <v>19</v>
      </c>
      <c r="L151" s="49">
        <v>23.686</v>
      </c>
      <c r="M151" s="49">
        <v>0</v>
      </c>
      <c r="N151" s="50">
        <v>0</v>
      </c>
      <c r="O151" s="50">
        <v>0</v>
      </c>
      <c r="P151" s="50">
        <v>0</v>
      </c>
      <c r="Q151" s="50">
        <f>M151</f>
        <v>0</v>
      </c>
    </row>
    <row r="152" spans="1:18" ht="24" customHeight="1">
      <c r="A152" s="111" t="s">
        <v>80</v>
      </c>
      <c r="B152" s="111" t="s">
        <v>84</v>
      </c>
      <c r="C152" s="111" t="s">
        <v>95</v>
      </c>
      <c r="D152" s="7"/>
      <c r="E152" s="130" t="s">
        <v>138</v>
      </c>
      <c r="F152" s="108" t="s">
        <v>44</v>
      </c>
      <c r="G152" s="28" t="s">
        <v>31</v>
      </c>
      <c r="H152" s="28" t="s">
        <v>96</v>
      </c>
      <c r="I152" s="28" t="s">
        <v>94</v>
      </c>
      <c r="J152" s="28" t="s">
        <v>127</v>
      </c>
      <c r="K152" s="29" t="s">
        <v>16</v>
      </c>
      <c r="L152" s="50">
        <f>15.525+292.213</f>
        <v>307.738</v>
      </c>
      <c r="M152" s="50">
        <v>0</v>
      </c>
      <c r="N152" s="50">
        <f>M152</f>
        <v>0</v>
      </c>
      <c r="O152" s="50">
        <f>M152</f>
        <v>0</v>
      </c>
      <c r="P152" s="50">
        <v>0</v>
      </c>
      <c r="Q152" s="50">
        <f>M152</f>
        <v>0</v>
      </c>
      <c r="R152" s="41"/>
    </row>
    <row r="153" spans="1:18" ht="25.5">
      <c r="A153" s="113"/>
      <c r="B153" s="113"/>
      <c r="C153" s="113"/>
      <c r="D153" s="7"/>
      <c r="E153" s="131"/>
      <c r="F153" s="110"/>
      <c r="G153" s="28" t="s">
        <v>31</v>
      </c>
      <c r="H153" s="28" t="s">
        <v>96</v>
      </c>
      <c r="I153" s="28" t="s">
        <v>94</v>
      </c>
      <c r="J153" s="28" t="s">
        <v>192</v>
      </c>
      <c r="K153" s="29" t="s">
        <v>202</v>
      </c>
      <c r="L153" s="50">
        <v>0</v>
      </c>
      <c r="M153" s="50">
        <f>404.875+13.125</f>
        <v>418</v>
      </c>
      <c r="N153" s="50">
        <f>13.3+499.7</f>
        <v>513</v>
      </c>
      <c r="O153" s="50">
        <v>0</v>
      </c>
      <c r="P153" s="50">
        <v>0</v>
      </c>
      <c r="Q153" s="50">
        <v>0</v>
      </c>
      <c r="R153" s="41"/>
    </row>
    <row r="154" spans="1:18" ht="36" customHeight="1">
      <c r="A154" s="112"/>
      <c r="B154" s="112"/>
      <c r="C154" s="112"/>
      <c r="D154" s="7"/>
      <c r="E154" s="131"/>
      <c r="F154" s="110"/>
      <c r="G154" s="28" t="s">
        <v>31</v>
      </c>
      <c r="H154" s="28" t="s">
        <v>96</v>
      </c>
      <c r="I154" s="28" t="s">
        <v>94</v>
      </c>
      <c r="J154" s="28" t="s">
        <v>160</v>
      </c>
      <c r="K154" s="29" t="s">
        <v>242</v>
      </c>
      <c r="L154" s="50">
        <v>0</v>
      </c>
      <c r="M154" s="50">
        <v>304.897</v>
      </c>
      <c r="N154" s="50">
        <f>455.2+14.3</f>
        <v>469.5</v>
      </c>
      <c r="O154" s="50">
        <v>516.2</v>
      </c>
      <c r="P154" s="50">
        <v>516.2</v>
      </c>
      <c r="Q154" s="50">
        <v>516.2</v>
      </c>
      <c r="R154" s="41"/>
    </row>
    <row r="155" spans="1:17" s="37" customFormat="1" ht="38.25">
      <c r="A155" s="111" t="s">
        <v>80</v>
      </c>
      <c r="B155" s="111" t="s">
        <v>84</v>
      </c>
      <c r="C155" s="111" t="s">
        <v>101</v>
      </c>
      <c r="D155" s="59"/>
      <c r="E155" s="132" t="s">
        <v>89</v>
      </c>
      <c r="F155" s="129" t="s">
        <v>44</v>
      </c>
      <c r="G155" s="60" t="s">
        <v>31</v>
      </c>
      <c r="H155" s="28" t="s">
        <v>96</v>
      </c>
      <c r="I155" s="28" t="s">
        <v>97</v>
      </c>
      <c r="J155" s="28" t="s">
        <v>132</v>
      </c>
      <c r="K155" s="29" t="s">
        <v>158</v>
      </c>
      <c r="L155" s="49">
        <f>9.348+32+210</f>
        <v>251.348</v>
      </c>
      <c r="M155" s="49">
        <v>0</v>
      </c>
      <c r="N155" s="50">
        <f>M155</f>
        <v>0</v>
      </c>
      <c r="O155" s="50">
        <f>M155</f>
        <v>0</v>
      </c>
      <c r="P155" s="50">
        <v>0</v>
      </c>
      <c r="Q155" s="50">
        <f>M155</f>
        <v>0</v>
      </c>
    </row>
    <row r="156" spans="1:17" s="37" customFormat="1" ht="51">
      <c r="A156" s="113"/>
      <c r="B156" s="113"/>
      <c r="C156" s="113"/>
      <c r="D156" s="59"/>
      <c r="E156" s="132"/>
      <c r="F156" s="129"/>
      <c r="G156" s="60" t="s">
        <v>31</v>
      </c>
      <c r="H156" s="28" t="s">
        <v>96</v>
      </c>
      <c r="I156" s="28" t="s">
        <v>97</v>
      </c>
      <c r="J156" s="28" t="s">
        <v>165</v>
      </c>
      <c r="K156" s="29" t="s">
        <v>214</v>
      </c>
      <c r="L156" s="49">
        <v>0</v>
      </c>
      <c r="M156" s="49">
        <f>3.044+54.3+305+23.436</f>
        <v>385.78</v>
      </c>
      <c r="N156" s="49">
        <f>40+305</f>
        <v>345</v>
      </c>
      <c r="O156" s="49">
        <v>375</v>
      </c>
      <c r="P156" s="49">
        <v>375</v>
      </c>
      <c r="Q156" s="49">
        <v>375</v>
      </c>
    </row>
    <row r="157" spans="1:17" s="37" customFormat="1" ht="15">
      <c r="A157" s="112"/>
      <c r="B157" s="112"/>
      <c r="C157" s="112"/>
      <c r="D157" s="59"/>
      <c r="E157" s="132"/>
      <c r="F157" s="63" t="s">
        <v>24</v>
      </c>
      <c r="G157" s="60" t="s">
        <v>22</v>
      </c>
      <c r="H157" s="28" t="s">
        <v>96</v>
      </c>
      <c r="I157" s="28" t="s">
        <v>97</v>
      </c>
      <c r="J157" s="28" t="s">
        <v>165</v>
      </c>
      <c r="K157" s="29" t="s">
        <v>13</v>
      </c>
      <c r="L157" s="49">
        <v>0</v>
      </c>
      <c r="M157" s="49">
        <v>15.2334</v>
      </c>
      <c r="N157" s="49">
        <v>0</v>
      </c>
      <c r="O157" s="49">
        <v>0</v>
      </c>
      <c r="P157" s="49">
        <v>0</v>
      </c>
      <c r="Q157" s="49">
        <v>0</v>
      </c>
    </row>
    <row r="158" spans="1:17" s="37" customFormat="1" ht="15">
      <c r="A158" s="7"/>
      <c r="B158" s="7"/>
      <c r="C158" s="7"/>
      <c r="D158" s="7"/>
      <c r="E158" s="61"/>
      <c r="F158" s="62"/>
      <c r="G158" s="7"/>
      <c r="H158" s="7"/>
      <c r="I158" s="7"/>
      <c r="J158" s="7"/>
      <c r="K158" s="8"/>
      <c r="L158" s="42"/>
      <c r="M158" s="42"/>
      <c r="N158" s="12"/>
      <c r="O158" s="12"/>
      <c r="P158" s="12"/>
      <c r="Q158" s="12"/>
    </row>
    <row r="159" spans="1:17" s="37" customFormat="1" ht="33.75" hidden="1">
      <c r="A159" s="7" t="s">
        <v>88</v>
      </c>
      <c r="B159" s="7"/>
      <c r="C159" s="7"/>
      <c r="D159" s="7"/>
      <c r="E159" s="13" t="s">
        <v>29</v>
      </c>
      <c r="F159" s="11" t="s">
        <v>44</v>
      </c>
      <c r="G159" s="7" t="s">
        <v>31</v>
      </c>
      <c r="H159" s="7"/>
      <c r="I159" s="7"/>
      <c r="J159" s="7"/>
      <c r="K159" s="8"/>
      <c r="L159" s="42">
        <f aca="true" t="shared" si="19" ref="L159:Q159">L160</f>
        <v>5144.8</v>
      </c>
      <c r="M159" s="42">
        <f t="shared" si="19"/>
        <v>5182.5</v>
      </c>
      <c r="N159" s="42">
        <f t="shared" si="19"/>
        <v>5182.5</v>
      </c>
      <c r="O159" s="42">
        <f t="shared" si="19"/>
        <v>5182.5</v>
      </c>
      <c r="P159" s="42">
        <f t="shared" si="19"/>
        <v>5182.5</v>
      </c>
      <c r="Q159" s="42">
        <f t="shared" si="19"/>
        <v>5182.5</v>
      </c>
    </row>
    <row r="160" spans="1:17" s="37" customFormat="1" ht="33.75" hidden="1">
      <c r="A160" s="7" t="s">
        <v>88</v>
      </c>
      <c r="B160" s="7" t="s">
        <v>81</v>
      </c>
      <c r="C160" s="7"/>
      <c r="D160" s="7"/>
      <c r="E160" s="4" t="s">
        <v>33</v>
      </c>
      <c r="F160" s="11" t="s">
        <v>44</v>
      </c>
      <c r="G160" s="7" t="s">
        <v>31</v>
      </c>
      <c r="H160" s="7"/>
      <c r="I160" s="7"/>
      <c r="J160" s="7"/>
      <c r="K160" s="8"/>
      <c r="L160" s="42">
        <f aca="true" t="shared" si="20" ref="L160:Q160">L161+L162</f>
        <v>5144.8</v>
      </c>
      <c r="M160" s="42">
        <f t="shared" si="20"/>
        <v>5182.5</v>
      </c>
      <c r="N160" s="42">
        <f t="shared" si="20"/>
        <v>5182.5</v>
      </c>
      <c r="O160" s="42">
        <f t="shared" si="20"/>
        <v>5182.5</v>
      </c>
      <c r="P160" s="42">
        <f t="shared" si="20"/>
        <v>5182.5</v>
      </c>
      <c r="Q160" s="42">
        <f t="shared" si="20"/>
        <v>5182.5</v>
      </c>
    </row>
    <row r="161" spans="1:17" s="37" customFormat="1" ht="33.75" hidden="1">
      <c r="A161" s="7"/>
      <c r="B161" s="7"/>
      <c r="C161" s="7"/>
      <c r="D161" s="7"/>
      <c r="E161" s="4" t="s">
        <v>49</v>
      </c>
      <c r="F161" s="11" t="s">
        <v>44</v>
      </c>
      <c r="G161" s="7" t="s">
        <v>31</v>
      </c>
      <c r="H161" s="7" t="s">
        <v>99</v>
      </c>
      <c r="I161" s="7" t="s">
        <v>80</v>
      </c>
      <c r="J161" s="7" t="s">
        <v>50</v>
      </c>
      <c r="K161" s="8" t="s">
        <v>46</v>
      </c>
      <c r="L161" s="42">
        <v>4414.2</v>
      </c>
      <c r="M161" s="42">
        <v>4451.9</v>
      </c>
      <c r="N161" s="12">
        <f>M161</f>
        <v>4451.9</v>
      </c>
      <c r="O161" s="12">
        <f>M161</f>
        <v>4451.9</v>
      </c>
      <c r="P161" s="12">
        <f>M161</f>
        <v>4451.9</v>
      </c>
      <c r="Q161" s="12">
        <f>M161</f>
        <v>4451.9</v>
      </c>
    </row>
    <row r="162" spans="1:17" s="37" customFormat="1" ht="33.75" hidden="1">
      <c r="A162" s="7"/>
      <c r="B162" s="7"/>
      <c r="C162" s="7"/>
      <c r="D162" s="7"/>
      <c r="E162" s="4" t="s">
        <v>106</v>
      </c>
      <c r="F162" s="11" t="s">
        <v>44</v>
      </c>
      <c r="G162" s="7" t="s">
        <v>31</v>
      </c>
      <c r="H162" s="7" t="s">
        <v>99</v>
      </c>
      <c r="I162" s="7" t="s">
        <v>80</v>
      </c>
      <c r="J162" s="7" t="s">
        <v>47</v>
      </c>
      <c r="K162" s="8" t="s">
        <v>46</v>
      </c>
      <c r="L162" s="42">
        <v>730.6</v>
      </c>
      <c r="M162" s="42">
        <f>L162</f>
        <v>730.6</v>
      </c>
      <c r="N162" s="12">
        <f>M162</f>
        <v>730.6</v>
      </c>
      <c r="O162" s="12">
        <f>M162</f>
        <v>730.6</v>
      </c>
      <c r="P162" s="12">
        <f>L162</f>
        <v>730.6</v>
      </c>
      <c r="Q162" s="12">
        <f>M162</f>
        <v>730.6</v>
      </c>
    </row>
    <row r="167" spans="12:17" ht="15">
      <c r="L167" s="39"/>
      <c r="M167" s="39"/>
      <c r="N167" s="39"/>
      <c r="O167" s="39"/>
      <c r="P167" s="39"/>
      <c r="Q167" s="39"/>
    </row>
  </sheetData>
  <sheetProtection selectLockedCells="1" selectUnlockedCells="1"/>
  <mergeCells count="160">
    <mergeCell ref="B126:B128"/>
    <mergeCell ref="A129:A136"/>
    <mergeCell ref="B129:B136"/>
    <mergeCell ref="A113:A118"/>
    <mergeCell ref="B113:B118"/>
    <mergeCell ref="B50:B71"/>
    <mergeCell ref="A96:A99"/>
    <mergeCell ref="A111:A112"/>
    <mergeCell ref="A155:A157"/>
    <mergeCell ref="B155:B157"/>
    <mergeCell ref="C155:C157"/>
    <mergeCell ref="C129:C136"/>
    <mergeCell ref="A126:A128"/>
    <mergeCell ref="F137:F141"/>
    <mergeCell ref="E137:E141"/>
    <mergeCell ref="A137:A141"/>
    <mergeCell ref="B137:B141"/>
    <mergeCell ref="C137:C141"/>
    <mergeCell ref="A149:A150"/>
    <mergeCell ref="B149:B150"/>
    <mergeCell ref="F152:F154"/>
    <mergeCell ref="A152:A154"/>
    <mergeCell ref="E152:E154"/>
    <mergeCell ref="C152:C154"/>
    <mergeCell ref="B152:B154"/>
    <mergeCell ref="C149:C150"/>
    <mergeCell ref="E34:E35"/>
    <mergeCell ref="F36:F40"/>
    <mergeCell ref="F41:F42"/>
    <mergeCell ref="E36:E40"/>
    <mergeCell ref="E41:E42"/>
    <mergeCell ref="F155:F156"/>
    <mergeCell ref="E149:E150"/>
    <mergeCell ref="E155:E157"/>
    <mergeCell ref="F129:F136"/>
    <mergeCell ref="E129:E136"/>
    <mergeCell ref="F122:F124"/>
    <mergeCell ref="E119:E124"/>
    <mergeCell ref="D126:D128"/>
    <mergeCell ref="C77:C82"/>
    <mergeCell ref="D96:D99"/>
    <mergeCell ref="F113:F115"/>
    <mergeCell ref="E113:E118"/>
    <mergeCell ref="C113:C118"/>
    <mergeCell ref="F116:F118"/>
    <mergeCell ref="C119:C124"/>
    <mergeCell ref="L1:Q1"/>
    <mergeCell ref="L2:Q2"/>
    <mergeCell ref="L3:Q3"/>
    <mergeCell ref="A24:A32"/>
    <mergeCell ref="B24:B32"/>
    <mergeCell ref="C24:C32"/>
    <mergeCell ref="C17:C20"/>
    <mergeCell ref="D17:D20"/>
    <mergeCell ref="B21:B23"/>
    <mergeCell ref="D21:D23"/>
    <mergeCell ref="A147:A148"/>
    <mergeCell ref="B147:B148"/>
    <mergeCell ref="C147:C148"/>
    <mergeCell ref="D144:D146"/>
    <mergeCell ref="A144:A146"/>
    <mergeCell ref="B144:B146"/>
    <mergeCell ref="C144:C146"/>
    <mergeCell ref="E111:E112"/>
    <mergeCell ref="E96:E99"/>
    <mergeCell ref="D77:D82"/>
    <mergeCell ref="C50:C71"/>
    <mergeCell ref="E45:E46"/>
    <mergeCell ref="E47:E49"/>
    <mergeCell ref="F149:F150"/>
    <mergeCell ref="F147:F148"/>
    <mergeCell ref="E147:E148"/>
    <mergeCell ref="E144:E146"/>
    <mergeCell ref="E43:E44"/>
    <mergeCell ref="C43:C44"/>
    <mergeCell ref="D47:D49"/>
    <mergeCell ref="C126:C128"/>
    <mergeCell ref="E126:E128"/>
    <mergeCell ref="D66:D71"/>
    <mergeCell ref="E17:E20"/>
    <mergeCell ref="F77:F82"/>
    <mergeCell ref="F92:F93"/>
    <mergeCell ref="E92:E93"/>
    <mergeCell ref="E84:E91"/>
    <mergeCell ref="F24:F32"/>
    <mergeCell ref="E24:E32"/>
    <mergeCell ref="F45:F46"/>
    <mergeCell ref="E21:E23"/>
    <mergeCell ref="F34:F35"/>
    <mergeCell ref="C21:C23"/>
    <mergeCell ref="C47:C49"/>
    <mergeCell ref="B47:B49"/>
    <mergeCell ref="A41:A42"/>
    <mergeCell ref="A34:A35"/>
    <mergeCell ref="B34:B35"/>
    <mergeCell ref="C34:C35"/>
    <mergeCell ref="C41:C42"/>
    <mergeCell ref="C45:C46"/>
    <mergeCell ref="C36:C40"/>
    <mergeCell ref="D11:Q11"/>
    <mergeCell ref="A13:D13"/>
    <mergeCell ref="E13:E14"/>
    <mergeCell ref="F13:F14"/>
    <mergeCell ref="G13:K13"/>
    <mergeCell ref="L13:Q13"/>
    <mergeCell ref="A50:A71"/>
    <mergeCell ref="A17:A20"/>
    <mergeCell ref="B17:B20"/>
    <mergeCell ref="B41:B42"/>
    <mergeCell ref="B36:B40"/>
    <mergeCell ref="A21:A23"/>
    <mergeCell ref="A36:A40"/>
    <mergeCell ref="B45:B46"/>
    <mergeCell ref="A47:A49"/>
    <mergeCell ref="A119:A124"/>
    <mergeCell ref="B119:B124"/>
    <mergeCell ref="A43:A44"/>
    <mergeCell ref="B43:B44"/>
    <mergeCell ref="A45:A46"/>
    <mergeCell ref="B100:B110"/>
    <mergeCell ref="B96:B99"/>
    <mergeCell ref="A72:A73"/>
    <mergeCell ref="A74:A76"/>
    <mergeCell ref="B74:B76"/>
    <mergeCell ref="B72:B73"/>
    <mergeCell ref="C72:C73"/>
    <mergeCell ref="A77:A82"/>
    <mergeCell ref="B77:B82"/>
    <mergeCell ref="B111:B112"/>
    <mergeCell ref="C111:C112"/>
    <mergeCell ref="A100:A110"/>
    <mergeCell ref="E94:E95"/>
    <mergeCell ref="A94:A95"/>
    <mergeCell ref="B94:B95"/>
    <mergeCell ref="C74:C76"/>
    <mergeCell ref="A84:A91"/>
    <mergeCell ref="B84:B91"/>
    <mergeCell ref="B92:B93"/>
    <mergeCell ref="A92:A93"/>
    <mergeCell ref="E77:E82"/>
    <mergeCell ref="E74:E76"/>
    <mergeCell ref="E100:E110"/>
    <mergeCell ref="C100:C110"/>
    <mergeCell ref="F106:F110"/>
    <mergeCell ref="F50:F66"/>
    <mergeCell ref="F67:F71"/>
    <mergeCell ref="F72:F73"/>
    <mergeCell ref="E72:E73"/>
    <mergeCell ref="E50:E71"/>
    <mergeCell ref="F75:F76"/>
    <mergeCell ref="F120:F121"/>
    <mergeCell ref="F84:F85"/>
    <mergeCell ref="C94:C95"/>
    <mergeCell ref="C84:C91"/>
    <mergeCell ref="C92:C93"/>
    <mergeCell ref="F86:F91"/>
    <mergeCell ref="F100:F105"/>
    <mergeCell ref="D100:D105"/>
    <mergeCell ref="C96:C99"/>
    <mergeCell ref="F94:F95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5"/>
  <sheetViews>
    <sheetView workbookViewId="0" topLeftCell="B1">
      <selection activeCell="D59" sqref="D59"/>
    </sheetView>
  </sheetViews>
  <sheetFormatPr defaultColWidth="9.140625" defaultRowHeight="15"/>
  <cols>
    <col min="1" max="1" width="4.7109375" style="33" customWidth="1"/>
    <col min="2" max="2" width="4.57421875" style="33" customWidth="1"/>
    <col min="3" max="3" width="19.57421875" style="33" customWidth="1"/>
    <col min="4" max="4" width="43.140625" style="33" customWidth="1"/>
    <col min="5" max="5" width="11.57421875" style="33" customWidth="1"/>
    <col min="6" max="11" width="9.7109375" style="33" customWidth="1"/>
    <col min="12" max="16384" width="9.140625" style="33" customWidth="1"/>
  </cols>
  <sheetData>
    <row r="1" spans="1:11" ht="15.75">
      <c r="A1" s="34"/>
      <c r="B1" s="34"/>
      <c r="C1" s="34"/>
      <c r="D1" s="34"/>
      <c r="E1" s="34"/>
      <c r="F1" s="106" t="s">
        <v>285</v>
      </c>
      <c r="G1" s="106"/>
      <c r="H1" s="106"/>
      <c r="I1" s="106"/>
      <c r="J1" s="106"/>
      <c r="K1" s="106"/>
    </row>
    <row r="2" spans="1:11" ht="15.75">
      <c r="A2" s="34"/>
      <c r="B2" s="34"/>
      <c r="C2" s="34"/>
      <c r="D2" s="34"/>
      <c r="E2" s="34"/>
      <c r="F2" s="106" t="s">
        <v>142</v>
      </c>
      <c r="G2" s="106"/>
      <c r="H2" s="106"/>
      <c r="I2" s="106"/>
      <c r="J2" s="106"/>
      <c r="K2" s="106"/>
    </row>
    <row r="3" spans="1:11" ht="15.75">
      <c r="A3" s="34"/>
      <c r="B3" s="34"/>
      <c r="C3" s="34"/>
      <c r="D3" s="34"/>
      <c r="E3" s="34"/>
      <c r="F3" s="106" t="s">
        <v>286</v>
      </c>
      <c r="G3" s="106"/>
      <c r="H3" s="106"/>
      <c r="I3" s="106"/>
      <c r="J3" s="106"/>
      <c r="K3" s="106"/>
    </row>
    <row r="4" spans="1:11" ht="18.75">
      <c r="A4" s="34"/>
      <c r="B4" s="34"/>
      <c r="C4" s="34"/>
      <c r="D4" s="34"/>
      <c r="E4" s="34"/>
      <c r="F4" s="34"/>
      <c r="G4" s="36"/>
      <c r="I4" s="34"/>
      <c r="J4" s="34"/>
      <c r="K4" s="32"/>
    </row>
    <row r="5" spans="1:10" ht="15">
      <c r="A5" s="34"/>
      <c r="B5" s="34"/>
      <c r="C5" s="34"/>
      <c r="D5" s="34"/>
      <c r="E5" s="34"/>
      <c r="F5" s="34"/>
      <c r="G5" s="5" t="s">
        <v>0</v>
      </c>
      <c r="J5" s="34"/>
    </row>
    <row r="6" spans="1:10" ht="15">
      <c r="A6" s="34"/>
      <c r="B6" s="34"/>
      <c r="C6" s="34"/>
      <c r="D6" s="34"/>
      <c r="E6" s="34"/>
      <c r="F6" s="34"/>
      <c r="G6" s="5" t="s">
        <v>70</v>
      </c>
      <c r="J6" s="34"/>
    </row>
    <row r="7" spans="1:10" ht="15">
      <c r="A7" s="34"/>
      <c r="B7" s="34"/>
      <c r="C7" s="34"/>
      <c r="D7" s="34"/>
      <c r="E7" s="34"/>
      <c r="F7" s="34"/>
      <c r="G7" s="5" t="s">
        <v>9</v>
      </c>
      <c r="J7" s="34"/>
    </row>
    <row r="8" spans="1:10" ht="15">
      <c r="A8" s="34"/>
      <c r="B8" s="34"/>
      <c r="C8" s="34"/>
      <c r="D8" s="34"/>
      <c r="E8" s="34"/>
      <c r="F8" s="34"/>
      <c r="G8" s="35" t="s">
        <v>51</v>
      </c>
      <c r="J8" s="34"/>
    </row>
    <row r="9" spans="1:10" ht="15">
      <c r="A9" s="34"/>
      <c r="B9" s="34"/>
      <c r="C9" s="34"/>
      <c r="D9" s="34"/>
      <c r="E9" s="34"/>
      <c r="F9" s="34"/>
      <c r="G9" s="35" t="s">
        <v>34</v>
      </c>
      <c r="J9" s="34"/>
    </row>
    <row r="10" spans="1:11" ht="15">
      <c r="A10" s="34"/>
      <c r="B10" s="34"/>
      <c r="C10" s="34"/>
      <c r="D10" s="34"/>
      <c r="E10" s="34"/>
      <c r="F10" s="34"/>
      <c r="G10" s="36"/>
      <c r="I10" s="34"/>
      <c r="J10" s="34"/>
      <c r="K10" s="34"/>
    </row>
    <row r="11" spans="1:10" ht="18" customHeight="1">
      <c r="A11" s="137" t="s">
        <v>52</v>
      </c>
      <c r="B11" s="137"/>
      <c r="C11" s="137"/>
      <c r="D11" s="137"/>
      <c r="E11" s="137"/>
      <c r="F11" s="137"/>
      <c r="G11" s="137"/>
      <c r="H11" s="137"/>
      <c r="I11" s="137"/>
      <c r="J11" s="137"/>
    </row>
    <row r="12" spans="1:11" ht="10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20.25" customHeight="1">
      <c r="A13" s="138" t="s">
        <v>71</v>
      </c>
      <c r="B13" s="138"/>
      <c r="C13" s="136" t="s">
        <v>53</v>
      </c>
      <c r="D13" s="139" t="s">
        <v>54</v>
      </c>
      <c r="E13" s="140" t="s">
        <v>55</v>
      </c>
      <c r="F13" s="140"/>
      <c r="G13" s="140"/>
      <c r="H13" s="140"/>
      <c r="I13" s="140"/>
      <c r="J13" s="140"/>
      <c r="K13" s="140"/>
    </row>
    <row r="14" spans="1:11" ht="33.75" customHeight="1">
      <c r="A14" s="138"/>
      <c r="B14" s="138"/>
      <c r="C14" s="136" t="s">
        <v>28</v>
      </c>
      <c r="D14" s="136"/>
      <c r="E14" s="135" t="s">
        <v>56</v>
      </c>
      <c r="F14" s="135" t="s">
        <v>72</v>
      </c>
      <c r="G14" s="135" t="s">
        <v>73</v>
      </c>
      <c r="H14" s="135" t="s">
        <v>74</v>
      </c>
      <c r="I14" s="135" t="s">
        <v>75</v>
      </c>
      <c r="J14" s="135" t="s">
        <v>76</v>
      </c>
      <c r="K14" s="135" t="s">
        <v>77</v>
      </c>
    </row>
    <row r="15" spans="1:12" ht="16.5" customHeight="1">
      <c r="A15" s="14" t="s">
        <v>78</v>
      </c>
      <c r="B15" s="14" t="s">
        <v>79</v>
      </c>
      <c r="C15" s="136"/>
      <c r="D15" s="136"/>
      <c r="E15" s="136"/>
      <c r="F15" s="136"/>
      <c r="G15" s="136"/>
      <c r="H15" s="136"/>
      <c r="I15" s="136"/>
      <c r="J15" s="136"/>
      <c r="K15" s="136"/>
      <c r="L15" s="58"/>
    </row>
    <row r="16" spans="1:16" ht="13.5" customHeight="1">
      <c r="A16" s="133" t="s">
        <v>80</v>
      </c>
      <c r="B16" s="133"/>
      <c r="C16" s="134" t="s">
        <v>4</v>
      </c>
      <c r="D16" s="16" t="s">
        <v>43</v>
      </c>
      <c r="E16" s="17">
        <f aca="true" t="shared" si="0" ref="E16:E47">SUM(F16:K16)</f>
        <v>3983954.27558</v>
      </c>
      <c r="F16" s="18">
        <f aca="true" t="shared" si="1" ref="F16:K16">F17+F23+F24</f>
        <v>643293.8358</v>
      </c>
      <c r="G16" s="18">
        <f t="shared" si="1"/>
        <v>659259.7123100001</v>
      </c>
      <c r="H16" s="18">
        <f t="shared" si="1"/>
        <v>683433.6274700001</v>
      </c>
      <c r="I16" s="18">
        <f t="shared" si="1"/>
        <v>667397.3</v>
      </c>
      <c r="J16" s="18">
        <f t="shared" si="1"/>
        <v>663902.9</v>
      </c>
      <c r="K16" s="18">
        <f t="shared" si="1"/>
        <v>666666.9</v>
      </c>
      <c r="L16" s="58"/>
      <c r="M16" s="58"/>
      <c r="N16" s="58"/>
      <c r="O16" s="58"/>
      <c r="P16" s="58"/>
    </row>
    <row r="17" spans="1:11" ht="15.75" customHeight="1">
      <c r="A17" s="133"/>
      <c r="B17" s="133"/>
      <c r="C17" s="134"/>
      <c r="D17" s="15" t="s">
        <v>57</v>
      </c>
      <c r="E17" s="17">
        <f t="shared" si="0"/>
        <v>3983954.27558</v>
      </c>
      <c r="F17" s="19">
        <f aca="true" t="shared" si="2" ref="F17:K17">F19+F20+F21+F22</f>
        <v>643293.8358</v>
      </c>
      <c r="G17" s="19">
        <f t="shared" si="2"/>
        <v>659259.7123100001</v>
      </c>
      <c r="H17" s="19">
        <f>H19+H20+H21+H22</f>
        <v>683433.6274700001</v>
      </c>
      <c r="I17" s="19">
        <f t="shared" si="2"/>
        <v>667397.3</v>
      </c>
      <c r="J17" s="19">
        <f t="shared" si="2"/>
        <v>663902.9</v>
      </c>
      <c r="K17" s="19">
        <f t="shared" si="2"/>
        <v>666666.9</v>
      </c>
    </row>
    <row r="18" spans="1:11" ht="13.5" customHeight="1">
      <c r="A18" s="133"/>
      <c r="B18" s="133"/>
      <c r="C18" s="134"/>
      <c r="D18" s="20" t="s">
        <v>58</v>
      </c>
      <c r="E18" s="17">
        <f t="shared" si="0"/>
        <v>0</v>
      </c>
      <c r="F18" s="19"/>
      <c r="G18" s="19"/>
      <c r="H18" s="19"/>
      <c r="I18" s="19"/>
      <c r="J18" s="19"/>
      <c r="K18" s="19"/>
    </row>
    <row r="19" spans="1:11" ht="15" customHeight="1">
      <c r="A19" s="133"/>
      <c r="B19" s="133"/>
      <c r="C19" s="134"/>
      <c r="D19" s="20" t="s">
        <v>59</v>
      </c>
      <c r="E19" s="17">
        <f>SUM(F19:K19)</f>
        <v>1249286.1588700002</v>
      </c>
      <c r="F19" s="19">
        <f aca="true" t="shared" si="3" ref="F19:K24">F28+F37+F46+F55+F64</f>
        <v>201376.08809000003</v>
      </c>
      <c r="G19" s="19">
        <f>G28+G37+G46+G55+G64</f>
        <v>208610.85531</v>
      </c>
      <c r="H19" s="19">
        <f t="shared" si="3"/>
        <v>209253.51547</v>
      </c>
      <c r="I19" s="19">
        <f t="shared" si="3"/>
        <v>210015.9</v>
      </c>
      <c r="J19" s="19">
        <f t="shared" si="3"/>
        <v>210014.9</v>
      </c>
      <c r="K19" s="19">
        <f t="shared" si="3"/>
        <v>210014.9</v>
      </c>
    </row>
    <row r="20" spans="1:11" ht="14.25" customHeight="1">
      <c r="A20" s="133"/>
      <c r="B20" s="133"/>
      <c r="C20" s="134"/>
      <c r="D20" s="20" t="s">
        <v>60</v>
      </c>
      <c r="E20" s="17">
        <f t="shared" si="0"/>
        <v>53621.53671000001</v>
      </c>
      <c r="F20" s="19">
        <f>F29+F38+F47+F56+F65</f>
        <v>22996.44771</v>
      </c>
      <c r="G20" s="19">
        <f t="shared" si="3"/>
        <v>17592.757</v>
      </c>
      <c r="H20" s="19">
        <f t="shared" si="3"/>
        <v>12564.332000000002</v>
      </c>
      <c r="I20" s="19">
        <f t="shared" si="3"/>
        <v>156</v>
      </c>
      <c r="J20" s="19">
        <f t="shared" si="3"/>
        <v>156</v>
      </c>
      <c r="K20" s="19">
        <f t="shared" si="3"/>
        <v>156</v>
      </c>
    </row>
    <row r="21" spans="1:11" ht="15" customHeight="1">
      <c r="A21" s="133"/>
      <c r="B21" s="133"/>
      <c r="C21" s="134"/>
      <c r="D21" s="20" t="s">
        <v>61</v>
      </c>
      <c r="E21" s="17">
        <f t="shared" si="0"/>
        <v>2672192.58</v>
      </c>
      <c r="F21" s="19">
        <f>F30+F39+F48+F57+F66</f>
        <v>418921.3</v>
      </c>
      <c r="G21" s="19">
        <f t="shared" si="3"/>
        <v>433056.10000000003</v>
      </c>
      <c r="H21" s="19">
        <f t="shared" si="3"/>
        <v>452761.78</v>
      </c>
      <c r="I21" s="19">
        <f t="shared" si="3"/>
        <v>457225.4</v>
      </c>
      <c r="J21" s="19">
        <f t="shared" si="3"/>
        <v>453732</v>
      </c>
      <c r="K21" s="19">
        <f t="shared" si="3"/>
        <v>456496</v>
      </c>
    </row>
    <row r="22" spans="1:11" ht="24.75" customHeight="1">
      <c r="A22" s="133"/>
      <c r="B22" s="133"/>
      <c r="C22" s="134"/>
      <c r="D22" s="20" t="s">
        <v>62</v>
      </c>
      <c r="E22" s="17">
        <f t="shared" si="0"/>
        <v>8854</v>
      </c>
      <c r="F22" s="19">
        <f t="shared" si="3"/>
        <v>0</v>
      </c>
      <c r="G22" s="19">
        <f t="shared" si="3"/>
        <v>0</v>
      </c>
      <c r="H22" s="19">
        <f t="shared" si="3"/>
        <v>8854</v>
      </c>
      <c r="I22" s="19">
        <f t="shared" si="3"/>
        <v>0</v>
      </c>
      <c r="J22" s="19">
        <f t="shared" si="3"/>
        <v>0</v>
      </c>
      <c r="K22" s="19">
        <f t="shared" si="3"/>
        <v>0</v>
      </c>
    </row>
    <row r="23" spans="1:11" ht="27" customHeight="1">
      <c r="A23" s="133"/>
      <c r="B23" s="133"/>
      <c r="C23" s="134"/>
      <c r="D23" s="21" t="s">
        <v>63</v>
      </c>
      <c r="E23" s="17">
        <f t="shared" si="0"/>
        <v>0</v>
      </c>
      <c r="F23" s="19">
        <f t="shared" si="3"/>
        <v>0</v>
      </c>
      <c r="G23" s="19">
        <f t="shared" si="3"/>
        <v>0</v>
      </c>
      <c r="H23" s="19">
        <f t="shared" si="3"/>
        <v>0</v>
      </c>
      <c r="I23" s="19">
        <f t="shared" si="3"/>
        <v>0</v>
      </c>
      <c r="J23" s="19">
        <f t="shared" si="3"/>
        <v>0</v>
      </c>
      <c r="K23" s="19">
        <f t="shared" si="3"/>
        <v>0</v>
      </c>
    </row>
    <row r="24" spans="1:11" ht="13.5" customHeight="1">
      <c r="A24" s="133"/>
      <c r="B24" s="133"/>
      <c r="C24" s="134"/>
      <c r="D24" s="21" t="s">
        <v>64</v>
      </c>
      <c r="E24" s="17">
        <f t="shared" si="0"/>
        <v>0</v>
      </c>
      <c r="F24" s="19">
        <f t="shared" si="3"/>
        <v>0</v>
      </c>
      <c r="G24" s="19">
        <f t="shared" si="3"/>
        <v>0</v>
      </c>
      <c r="H24" s="19">
        <f t="shared" si="3"/>
        <v>0</v>
      </c>
      <c r="I24" s="19">
        <f t="shared" si="3"/>
        <v>0</v>
      </c>
      <c r="J24" s="19">
        <f t="shared" si="3"/>
        <v>0</v>
      </c>
      <c r="K24" s="19">
        <f t="shared" si="3"/>
        <v>0</v>
      </c>
    </row>
    <row r="25" spans="1:11" ht="13.5" customHeight="1">
      <c r="A25" s="133" t="s">
        <v>80</v>
      </c>
      <c r="B25" s="133" t="s">
        <v>81</v>
      </c>
      <c r="C25" s="134" t="s">
        <v>5</v>
      </c>
      <c r="D25" s="16" t="s">
        <v>43</v>
      </c>
      <c r="E25" s="17">
        <f>SUM(F25:K25)</f>
        <v>1185476.6172399998</v>
      </c>
      <c r="F25" s="18">
        <f aca="true" t="shared" si="4" ref="F25:K25">SUM(F26+F32+F33)</f>
        <v>196057.91363000002</v>
      </c>
      <c r="G25" s="18">
        <f t="shared" si="4"/>
        <v>198851.35261</v>
      </c>
      <c r="H25" s="18">
        <f t="shared" si="4"/>
        <v>203930.751</v>
      </c>
      <c r="I25" s="18">
        <f t="shared" si="4"/>
        <v>195644.2</v>
      </c>
      <c r="J25" s="18">
        <f t="shared" si="4"/>
        <v>195496.2</v>
      </c>
      <c r="K25" s="18">
        <f t="shared" si="4"/>
        <v>195496.2</v>
      </c>
    </row>
    <row r="26" spans="1:11" ht="13.5" customHeight="1">
      <c r="A26" s="133"/>
      <c r="B26" s="133"/>
      <c r="C26" s="134"/>
      <c r="D26" s="15" t="s">
        <v>65</v>
      </c>
      <c r="E26" s="17">
        <f t="shared" si="0"/>
        <v>1185476.6172399998</v>
      </c>
      <c r="F26" s="19">
        <f aca="true" t="shared" si="5" ref="F26:K26">SUM(F28:F31)</f>
        <v>196057.91363000002</v>
      </c>
      <c r="G26" s="19">
        <f t="shared" si="5"/>
        <v>198851.35261</v>
      </c>
      <c r="H26" s="19">
        <f t="shared" si="5"/>
        <v>203930.751</v>
      </c>
      <c r="I26" s="19">
        <f t="shared" si="5"/>
        <v>195644.2</v>
      </c>
      <c r="J26" s="19">
        <f t="shared" si="5"/>
        <v>195496.2</v>
      </c>
      <c r="K26" s="19">
        <f t="shared" si="5"/>
        <v>195496.2</v>
      </c>
    </row>
    <row r="27" spans="1:11" ht="13.5" customHeight="1">
      <c r="A27" s="133"/>
      <c r="B27" s="133"/>
      <c r="C27" s="134"/>
      <c r="D27" s="20" t="s">
        <v>58</v>
      </c>
      <c r="E27" s="17">
        <f t="shared" si="0"/>
        <v>0</v>
      </c>
      <c r="F27" s="19"/>
      <c r="G27" s="19"/>
      <c r="H27" s="19"/>
      <c r="I27" s="19"/>
      <c r="J27" s="19"/>
      <c r="K27" s="19"/>
    </row>
    <row r="28" spans="1:11" ht="14.25" customHeight="1">
      <c r="A28" s="133"/>
      <c r="B28" s="133"/>
      <c r="C28" s="134"/>
      <c r="D28" s="20" t="s">
        <v>59</v>
      </c>
      <c r="E28" s="17">
        <f t="shared" si="0"/>
        <v>297369.91624000005</v>
      </c>
      <c r="F28" s="19">
        <f>5!L26+5!L27+5!L31+5!L32+5!L41+5!L42+5!L45+5!L46</f>
        <v>49034.912630000006</v>
      </c>
      <c r="G28" s="19">
        <f>5!M27+5!M29+5!M30+5!M42+5!M43+5!M46</f>
        <v>51100.45261000001</v>
      </c>
      <c r="H28" s="19">
        <f>5!N27+5!N28+5!N39+5!N43+5!N44+5!N46</f>
        <v>50029.950999999994</v>
      </c>
      <c r="I28" s="19">
        <f>5!O27+5!O28+5!O39+5!O43+5!O44+5!O46</f>
        <v>49068.2</v>
      </c>
      <c r="J28" s="19">
        <f>5!P27+5!P28+5!P39+5!P43+5!P44+5!P46</f>
        <v>49068.2</v>
      </c>
      <c r="K28" s="19">
        <f>5!Q27+5!Q28+5!Q39+5!Q43+5!Q44+5!Q46</f>
        <v>49068.2</v>
      </c>
    </row>
    <row r="29" spans="1:11" ht="15" customHeight="1">
      <c r="A29" s="133"/>
      <c r="B29" s="133"/>
      <c r="C29" s="134"/>
      <c r="D29" s="20" t="s">
        <v>60</v>
      </c>
      <c r="E29" s="17">
        <f t="shared" si="0"/>
        <v>3947.601</v>
      </c>
      <c r="F29" s="19">
        <f>5!L33+5!L40</f>
        <v>2879.501</v>
      </c>
      <c r="G29" s="19">
        <f>5!M38</f>
        <v>230.9</v>
      </c>
      <c r="H29" s="19">
        <f>5!N37+5!N38</f>
        <v>369.2</v>
      </c>
      <c r="I29" s="19">
        <f>5!O37+5!O38</f>
        <v>156</v>
      </c>
      <c r="J29" s="19">
        <f>5!P37+5!P38</f>
        <v>156</v>
      </c>
      <c r="K29" s="19">
        <f>5!Q37+5!Q38</f>
        <v>156</v>
      </c>
    </row>
    <row r="30" spans="1:11" ht="14.25" customHeight="1">
      <c r="A30" s="133"/>
      <c r="B30" s="133"/>
      <c r="C30" s="134"/>
      <c r="D30" s="20" t="s">
        <v>61</v>
      </c>
      <c r="E30" s="17">
        <f t="shared" si="0"/>
        <v>884159.1</v>
      </c>
      <c r="F30" s="19">
        <f>5!L24+5!L25+5!L34+5!L35+5!L36+5!L37</f>
        <v>144143.5</v>
      </c>
      <c r="G30" s="19">
        <f>5!M25+5!M35+5!M37</f>
        <v>147520</v>
      </c>
      <c r="H30" s="19">
        <f>5!N35+5!N25</f>
        <v>153531.6</v>
      </c>
      <c r="I30" s="19">
        <f>5!O35+5!O25</f>
        <v>146420</v>
      </c>
      <c r="J30" s="19">
        <f>5!P35+5!P25</f>
        <v>146272</v>
      </c>
      <c r="K30" s="19">
        <f>5!Q35+5!Q25</f>
        <v>146272</v>
      </c>
    </row>
    <row r="31" spans="1:11" ht="27" customHeight="1">
      <c r="A31" s="133"/>
      <c r="B31" s="133"/>
      <c r="C31" s="134"/>
      <c r="D31" s="20" t="s">
        <v>62</v>
      </c>
      <c r="E31" s="17">
        <f t="shared" si="0"/>
        <v>0</v>
      </c>
      <c r="F31" s="19"/>
      <c r="G31" s="19"/>
      <c r="H31" s="19"/>
      <c r="I31" s="19"/>
      <c r="J31" s="19"/>
      <c r="K31" s="19"/>
    </row>
    <row r="32" spans="1:11" ht="24" customHeight="1">
      <c r="A32" s="133"/>
      <c r="B32" s="133"/>
      <c r="C32" s="134"/>
      <c r="D32" s="21" t="s">
        <v>63</v>
      </c>
      <c r="E32" s="17">
        <f t="shared" si="0"/>
        <v>0</v>
      </c>
      <c r="F32" s="19"/>
      <c r="G32" s="19"/>
      <c r="H32" s="19"/>
      <c r="I32" s="19"/>
      <c r="J32" s="19"/>
      <c r="K32" s="19"/>
    </row>
    <row r="33" spans="1:11" ht="13.5" customHeight="1">
      <c r="A33" s="133"/>
      <c r="B33" s="133"/>
      <c r="C33" s="134"/>
      <c r="D33" s="21" t="s">
        <v>64</v>
      </c>
      <c r="E33" s="17">
        <f t="shared" si="0"/>
        <v>0</v>
      </c>
      <c r="F33" s="19"/>
      <c r="G33" s="19"/>
      <c r="H33" s="19"/>
      <c r="I33" s="19"/>
      <c r="J33" s="19"/>
      <c r="K33" s="19"/>
    </row>
    <row r="34" spans="1:11" ht="13.5" customHeight="1">
      <c r="A34" s="133" t="s">
        <v>80</v>
      </c>
      <c r="B34" s="133" t="s">
        <v>82</v>
      </c>
      <c r="C34" s="134" t="s">
        <v>6</v>
      </c>
      <c r="D34" s="16" t="s">
        <v>43</v>
      </c>
      <c r="E34" s="17">
        <f>SUM(F34:K34)</f>
        <v>2230336.86603</v>
      </c>
      <c r="F34" s="18">
        <f aca="true" t="shared" si="6" ref="F34:K34">F35+F41+F42</f>
        <v>360907.74085</v>
      </c>
      <c r="G34" s="18">
        <f t="shared" si="6"/>
        <v>371370.06018000003</v>
      </c>
      <c r="H34" s="18">
        <f t="shared" si="6"/>
        <v>382373.16500000004</v>
      </c>
      <c r="I34" s="18">
        <f t="shared" si="6"/>
        <v>373204.9</v>
      </c>
      <c r="J34" s="18">
        <f t="shared" si="6"/>
        <v>369858.5</v>
      </c>
      <c r="K34" s="18">
        <f t="shared" si="6"/>
        <v>372622.5</v>
      </c>
    </row>
    <row r="35" spans="1:11" ht="13.5" customHeight="1">
      <c r="A35" s="133"/>
      <c r="B35" s="133"/>
      <c r="C35" s="134"/>
      <c r="D35" s="15" t="s">
        <v>65</v>
      </c>
      <c r="E35" s="17">
        <f t="shared" si="0"/>
        <v>2230336.86603</v>
      </c>
      <c r="F35" s="19">
        <f aca="true" t="shared" si="7" ref="F35:K35">F37+F38+F39</f>
        <v>360907.74085</v>
      </c>
      <c r="G35" s="19">
        <f t="shared" si="7"/>
        <v>371370.06018000003</v>
      </c>
      <c r="H35" s="19">
        <f>H37+H38+H39</f>
        <v>382373.16500000004</v>
      </c>
      <c r="I35" s="19">
        <f t="shared" si="7"/>
        <v>373204.9</v>
      </c>
      <c r="J35" s="19">
        <f t="shared" si="7"/>
        <v>369858.5</v>
      </c>
      <c r="K35" s="19">
        <f t="shared" si="7"/>
        <v>372622.5</v>
      </c>
    </row>
    <row r="36" spans="1:11" ht="13.5" customHeight="1">
      <c r="A36" s="133"/>
      <c r="B36" s="133"/>
      <c r="C36" s="134"/>
      <c r="D36" s="20" t="s">
        <v>58</v>
      </c>
      <c r="E36" s="17">
        <f t="shared" si="0"/>
        <v>0</v>
      </c>
      <c r="F36" s="19"/>
      <c r="G36" s="19"/>
      <c r="H36" s="19"/>
      <c r="I36" s="19"/>
      <c r="J36" s="19"/>
      <c r="K36" s="19"/>
    </row>
    <row r="37" spans="1:11" ht="15" customHeight="1">
      <c r="A37" s="133"/>
      <c r="B37" s="133"/>
      <c r="C37" s="134"/>
      <c r="D37" s="20" t="s">
        <v>66</v>
      </c>
      <c r="E37" s="17">
        <f t="shared" si="0"/>
        <v>404256.86932</v>
      </c>
      <c r="F37" s="19">
        <f>5!L55+5!L65+5!L66+5!L67+5!L71+5!L74+5!L76+5!L77+5!L78+5!L92+5!L93+5!L94+5!L95</f>
        <v>70172.92414</v>
      </c>
      <c r="G37" s="19">
        <f>5!M54+5!M64+5!M65+5!M68+5!M69+5!M70+5!M78+5!M85+5!M91+5!M93+5!M95</f>
        <v>72204.66017999999</v>
      </c>
      <c r="H37" s="19">
        <f>5!N54+5!N58+5!N60+5!N61+5!N65+5!N75+5!N79+5!N89+5!N90+5!N93+5!N95</f>
        <v>74682.785</v>
      </c>
      <c r="I37" s="19">
        <f>5!O54+5!O58+5!O60+5!O61+5!O65+5!O75+5!O79+5!O89+5!O90+5!O93+5!O95</f>
        <v>62399.5</v>
      </c>
      <c r="J37" s="19">
        <f>5!P54+5!P58+5!P60+5!P61+5!P65+5!P75+5!P79+5!P89+5!P90+5!P93+5!P95</f>
        <v>62398.5</v>
      </c>
      <c r="K37" s="19">
        <f>5!Q54+5!Q58+5!Q60+5!Q61+5!Q65+5!Q75+5!Q79+5!Q89+5!Q90+5!Q93+5!Q95</f>
        <v>62398.5</v>
      </c>
    </row>
    <row r="38" spans="1:11" ht="13.5" customHeight="1">
      <c r="A38" s="133"/>
      <c r="B38" s="133"/>
      <c r="C38" s="134"/>
      <c r="D38" s="20" t="s">
        <v>60</v>
      </c>
      <c r="E38" s="17">
        <f t="shared" si="0"/>
        <v>38046.516709999996</v>
      </c>
      <c r="F38" s="19">
        <f>5!L52+5!L53+5!L56+5!L57+5!L62+5!L82</f>
        <v>15957.01671</v>
      </c>
      <c r="G38" s="19">
        <f>5!M63+5!M80+5!M81+5!M83+5!M84+5!M86</f>
        <v>13629.300000000001</v>
      </c>
      <c r="H38" s="19">
        <f>5!N59+5!N80+5!N88</f>
        <v>8460.2</v>
      </c>
      <c r="I38" s="19">
        <f>5!O59+5!O80+5!O88</f>
        <v>0</v>
      </c>
      <c r="J38" s="19">
        <f>5!P59+5!P80+5!P88</f>
        <v>0</v>
      </c>
      <c r="K38" s="19">
        <f>5!Q59+5!Q80+5!Q88</f>
        <v>0</v>
      </c>
    </row>
    <row r="39" spans="1:12" ht="14.25" customHeight="1">
      <c r="A39" s="133"/>
      <c r="B39" s="133"/>
      <c r="C39" s="134"/>
      <c r="D39" s="20" t="s">
        <v>61</v>
      </c>
      <c r="E39" s="17">
        <f t="shared" si="0"/>
        <v>1788033.48</v>
      </c>
      <c r="F39" s="19">
        <f>5!L50+5!L51+5!L72+5!L73</f>
        <v>274777.8</v>
      </c>
      <c r="G39" s="19">
        <f>5!M51+5!M73</f>
        <v>285536.10000000003</v>
      </c>
      <c r="H39" s="19">
        <f>5!N51+5!N73</f>
        <v>299230.18000000005</v>
      </c>
      <c r="I39" s="19">
        <f>5!O50+5!O51+5!O72+5!O73</f>
        <v>310805.4</v>
      </c>
      <c r="J39" s="19">
        <f>5!P50+5!P51+5!P72+5!P73</f>
        <v>307460</v>
      </c>
      <c r="K39" s="19">
        <f>5!Q50+5!Q51+5!Q72+5!Q73</f>
        <v>310224</v>
      </c>
      <c r="L39" s="19"/>
    </row>
    <row r="40" spans="1:11" ht="25.5" customHeight="1">
      <c r="A40" s="133"/>
      <c r="B40" s="133"/>
      <c r="C40" s="134"/>
      <c r="D40" s="20" t="s">
        <v>62</v>
      </c>
      <c r="E40" s="17">
        <f t="shared" si="0"/>
        <v>0</v>
      </c>
      <c r="F40" s="19"/>
      <c r="G40" s="19"/>
      <c r="H40" s="19"/>
      <c r="I40" s="19"/>
      <c r="J40" s="19"/>
      <c r="K40" s="19"/>
    </row>
    <row r="41" spans="1:11" ht="24.75" customHeight="1">
      <c r="A41" s="133"/>
      <c r="B41" s="133"/>
      <c r="C41" s="134"/>
      <c r="D41" s="21" t="s">
        <v>63</v>
      </c>
      <c r="E41" s="17">
        <f t="shared" si="0"/>
        <v>0</v>
      </c>
      <c r="F41" s="19"/>
      <c r="G41" s="19"/>
      <c r="H41" s="19"/>
      <c r="I41" s="19"/>
      <c r="J41" s="19"/>
      <c r="K41" s="19"/>
    </row>
    <row r="42" spans="1:11" ht="13.5" customHeight="1">
      <c r="A42" s="133"/>
      <c r="B42" s="133"/>
      <c r="C42" s="134"/>
      <c r="D42" s="21" t="s">
        <v>64</v>
      </c>
      <c r="E42" s="17">
        <f t="shared" si="0"/>
        <v>0</v>
      </c>
      <c r="F42" s="19"/>
      <c r="G42" s="19"/>
      <c r="H42" s="19"/>
      <c r="I42" s="19"/>
      <c r="J42" s="19"/>
      <c r="K42" s="19"/>
    </row>
    <row r="43" spans="1:11" ht="12.75" customHeight="1">
      <c r="A43" s="133" t="s">
        <v>80</v>
      </c>
      <c r="B43" s="133" t="s">
        <v>83</v>
      </c>
      <c r="C43" s="134" t="s">
        <v>7</v>
      </c>
      <c r="D43" s="16" t="s">
        <v>43</v>
      </c>
      <c r="E43" s="17">
        <f t="shared" si="0"/>
        <v>381034.23539</v>
      </c>
      <c r="F43" s="18">
        <f aca="true" t="shared" si="8" ref="F43:K43">F44+F50+F51</f>
        <v>55528.66880000001</v>
      </c>
      <c r="G43" s="18">
        <f t="shared" si="8"/>
        <v>57395.35312</v>
      </c>
      <c r="H43" s="18">
        <f t="shared" si="8"/>
        <v>64737.81347</v>
      </c>
      <c r="I43" s="18">
        <f t="shared" si="8"/>
        <v>67790.8</v>
      </c>
      <c r="J43" s="18">
        <f t="shared" si="8"/>
        <v>67790.8</v>
      </c>
      <c r="K43" s="18">
        <f t="shared" si="8"/>
        <v>67790.8</v>
      </c>
    </row>
    <row r="44" spans="1:11" ht="15">
      <c r="A44" s="133"/>
      <c r="B44" s="133"/>
      <c r="C44" s="134"/>
      <c r="D44" s="15" t="s">
        <v>65</v>
      </c>
      <c r="E44" s="17">
        <f t="shared" si="0"/>
        <v>381034.23539</v>
      </c>
      <c r="F44" s="19">
        <f aca="true" t="shared" si="9" ref="F44:K44">F46+F47+F48+F49</f>
        <v>55528.66880000001</v>
      </c>
      <c r="G44" s="19">
        <f t="shared" si="9"/>
        <v>57395.35312</v>
      </c>
      <c r="H44" s="19">
        <f>H46+H47+H48+H49</f>
        <v>64737.81347</v>
      </c>
      <c r="I44" s="19">
        <f t="shared" si="9"/>
        <v>67790.8</v>
      </c>
      <c r="J44" s="19">
        <f t="shared" si="9"/>
        <v>67790.8</v>
      </c>
      <c r="K44" s="19">
        <f t="shared" si="9"/>
        <v>67790.8</v>
      </c>
    </row>
    <row r="45" spans="1:11" ht="15">
      <c r="A45" s="133"/>
      <c r="B45" s="133"/>
      <c r="C45" s="134"/>
      <c r="D45" s="20" t="s">
        <v>58</v>
      </c>
      <c r="E45" s="17">
        <f t="shared" si="0"/>
        <v>0</v>
      </c>
      <c r="F45" s="19"/>
      <c r="G45" s="19"/>
      <c r="H45" s="19"/>
      <c r="I45" s="19"/>
      <c r="J45" s="19"/>
      <c r="K45" s="19"/>
    </row>
    <row r="46" spans="1:11" ht="15">
      <c r="A46" s="133"/>
      <c r="B46" s="133"/>
      <c r="C46" s="134"/>
      <c r="D46" s="20" t="s">
        <v>59</v>
      </c>
      <c r="E46" s="17">
        <f t="shared" si="0"/>
        <v>371539.57739</v>
      </c>
      <c r="F46" s="19">
        <f>5!L100+5!L101+5!L105+5!L106+5!L110+5!L113+5!L115+5!L116+5!L118+5!L122+5!L124+5!L125</f>
        <v>54888.010800000004</v>
      </c>
      <c r="G46" s="19">
        <f>5!M101+5!M103+5!M106+5!M109+5!M115+5!M116+5!M120+5!M124</f>
        <v>57395.35312</v>
      </c>
      <c r="H46" s="19">
        <f>5!N102+5!N107+5!N114+5!N117+5!N121+5!N123</f>
        <v>55883.81347</v>
      </c>
      <c r="I46" s="19">
        <f>5!O102+5!O107+5!O114+5!O117+5!O121+5!O123</f>
        <v>67790.8</v>
      </c>
      <c r="J46" s="19">
        <f>5!P102+5!P107+5!P114+5!P117+5!P121+5!P123</f>
        <v>67790.8</v>
      </c>
      <c r="K46" s="19">
        <f>5!Q102+5!Q107+5!Q114+5!Q117+5!Q121+5!Q123</f>
        <v>67790.8</v>
      </c>
    </row>
    <row r="47" spans="1:11" ht="14.25" customHeight="1">
      <c r="A47" s="133"/>
      <c r="B47" s="133"/>
      <c r="C47" s="134"/>
      <c r="D47" s="20" t="s">
        <v>60</v>
      </c>
      <c r="E47" s="17">
        <f t="shared" si="0"/>
        <v>640.658</v>
      </c>
      <c r="F47" s="19">
        <f>5!L111+5!L112+5!L119</f>
        <v>640.658</v>
      </c>
      <c r="G47" s="19">
        <f>5!M111+5!M112+5!M119</f>
        <v>0</v>
      </c>
      <c r="H47" s="19">
        <v>0</v>
      </c>
      <c r="I47" s="19">
        <v>0</v>
      </c>
      <c r="J47" s="19">
        <v>0</v>
      </c>
      <c r="K47" s="19">
        <v>0</v>
      </c>
    </row>
    <row r="48" spans="1:11" ht="13.5" customHeight="1">
      <c r="A48" s="133"/>
      <c r="B48" s="133"/>
      <c r="C48" s="134"/>
      <c r="D48" s="20" t="s">
        <v>61</v>
      </c>
      <c r="E48" s="17">
        <f aca="true" t="shared" si="10" ref="E48:E69">SUM(F48:K48)</f>
        <v>0</v>
      </c>
      <c r="F48" s="19"/>
      <c r="G48" s="19"/>
      <c r="H48" s="19"/>
      <c r="I48" s="19"/>
      <c r="J48" s="19"/>
      <c r="K48" s="19"/>
    </row>
    <row r="49" spans="1:11" ht="24.75" customHeight="1">
      <c r="A49" s="133"/>
      <c r="B49" s="133"/>
      <c r="C49" s="134"/>
      <c r="D49" s="20" t="s">
        <v>62</v>
      </c>
      <c r="E49" s="17">
        <f t="shared" si="10"/>
        <v>8854</v>
      </c>
      <c r="F49" s="19">
        <v>0</v>
      </c>
      <c r="G49" s="19">
        <v>0</v>
      </c>
      <c r="H49" s="19">
        <f>5!N108+5!N104</f>
        <v>8854</v>
      </c>
      <c r="I49" s="19">
        <f>5!O108+5!O104</f>
        <v>0</v>
      </c>
      <c r="J49" s="19">
        <f>5!P108+5!P104</f>
        <v>0</v>
      </c>
      <c r="K49" s="19">
        <f>5!Q108+5!Q104</f>
        <v>0</v>
      </c>
    </row>
    <row r="50" spans="1:11" ht="22.5">
      <c r="A50" s="133"/>
      <c r="B50" s="133"/>
      <c r="C50" s="134"/>
      <c r="D50" s="21" t="s">
        <v>63</v>
      </c>
      <c r="E50" s="17">
        <f t="shared" si="10"/>
        <v>0</v>
      </c>
      <c r="F50" s="19"/>
      <c r="G50" s="19"/>
      <c r="H50" s="19"/>
      <c r="I50" s="19"/>
      <c r="J50" s="19"/>
      <c r="K50" s="19"/>
    </row>
    <row r="51" spans="1:11" ht="15">
      <c r="A51" s="133"/>
      <c r="B51" s="133"/>
      <c r="C51" s="134"/>
      <c r="D51" s="21" t="s">
        <v>64</v>
      </c>
      <c r="E51" s="17">
        <f t="shared" si="10"/>
        <v>0</v>
      </c>
      <c r="F51" s="19"/>
      <c r="G51" s="19"/>
      <c r="H51" s="19"/>
      <c r="I51" s="19"/>
      <c r="J51" s="19"/>
      <c r="K51" s="19"/>
    </row>
    <row r="52" spans="1:11" ht="12.75" customHeight="1">
      <c r="A52" s="133" t="s">
        <v>80</v>
      </c>
      <c r="B52" s="133" t="s">
        <v>100</v>
      </c>
      <c r="C52" s="134" t="s">
        <v>287</v>
      </c>
      <c r="D52" s="16" t="s">
        <v>43</v>
      </c>
      <c r="E52" s="17">
        <f>SUM(F52:K52)</f>
        <v>46245.13300000001</v>
      </c>
      <c r="F52" s="18">
        <f aca="true" t="shared" si="11" ref="F52:K52">F53+F59+F60</f>
        <v>9364.344000000001</v>
      </c>
      <c r="G52" s="18">
        <f t="shared" si="11"/>
        <v>9442.757</v>
      </c>
      <c r="H52" s="18">
        <f t="shared" si="11"/>
        <v>8978.132</v>
      </c>
      <c r="I52" s="18">
        <f t="shared" si="11"/>
        <v>6153.3</v>
      </c>
      <c r="J52" s="18">
        <f t="shared" si="11"/>
        <v>6153.3</v>
      </c>
      <c r="K52" s="18">
        <f t="shared" si="11"/>
        <v>6153.3</v>
      </c>
    </row>
    <row r="53" spans="1:11" ht="15">
      <c r="A53" s="133"/>
      <c r="B53" s="133"/>
      <c r="C53" s="134"/>
      <c r="D53" s="15" t="s">
        <v>65</v>
      </c>
      <c r="E53" s="17">
        <f t="shared" si="10"/>
        <v>46245.13300000001</v>
      </c>
      <c r="F53" s="19">
        <f aca="true" t="shared" si="12" ref="F53:K53">F55+F56+F57+F58</f>
        <v>9364.344000000001</v>
      </c>
      <c r="G53" s="19">
        <f t="shared" si="12"/>
        <v>9442.757</v>
      </c>
      <c r="H53" s="19">
        <f t="shared" si="12"/>
        <v>8978.132</v>
      </c>
      <c r="I53" s="19">
        <f t="shared" si="12"/>
        <v>6153.3</v>
      </c>
      <c r="J53" s="19">
        <f t="shared" si="12"/>
        <v>6153.3</v>
      </c>
      <c r="K53" s="19">
        <f t="shared" si="12"/>
        <v>6153.3</v>
      </c>
    </row>
    <row r="54" spans="1:11" ht="15">
      <c r="A54" s="133"/>
      <c r="B54" s="133"/>
      <c r="C54" s="134"/>
      <c r="D54" s="20" t="s">
        <v>58</v>
      </c>
      <c r="E54" s="17">
        <f t="shared" si="10"/>
        <v>0</v>
      </c>
      <c r="F54" s="19"/>
      <c r="G54" s="19"/>
      <c r="H54" s="19"/>
      <c r="I54" s="19"/>
      <c r="J54" s="19"/>
      <c r="K54" s="19"/>
    </row>
    <row r="55" spans="1:11" ht="15">
      <c r="A55" s="133"/>
      <c r="B55" s="133"/>
      <c r="C55" s="134"/>
      <c r="D55" s="20" t="s">
        <v>59</v>
      </c>
      <c r="E55" s="17">
        <f>SUM(F55:K55)</f>
        <v>36213.058</v>
      </c>
      <c r="F55" s="19">
        <f>5!L129+5!L130+5!L132+5!L133+5!L135+5!L138+5!L139</f>
        <v>5868.758</v>
      </c>
      <c r="G55" s="19">
        <f>5!M130+5!M133+5!M139</f>
        <v>6128.2</v>
      </c>
      <c r="H55" s="19">
        <f>5!N130+5!N139+5!N140+5!N142+5!N143</f>
        <v>5756.2</v>
      </c>
      <c r="I55" s="19">
        <f>5!O130+5!O140+5!O142+5!O143</f>
        <v>6153.3</v>
      </c>
      <c r="J55" s="19">
        <f>5!P130+5!P140+5!P142+5!P143</f>
        <v>6153.3</v>
      </c>
      <c r="K55" s="19">
        <f>5!Q130+5!Q140+5!Q142+5!Q143</f>
        <v>6153.3</v>
      </c>
    </row>
    <row r="56" spans="1:11" ht="13.5" customHeight="1">
      <c r="A56" s="133"/>
      <c r="B56" s="133"/>
      <c r="C56" s="134"/>
      <c r="D56" s="20" t="s">
        <v>60</v>
      </c>
      <c r="E56" s="17">
        <f>SUM(F56:K56)</f>
        <v>10032.075</v>
      </c>
      <c r="F56" s="19">
        <f>5!L134+5!L136+5!L137</f>
        <v>3495.5860000000002</v>
      </c>
      <c r="G56" s="19">
        <f>5!M131+5!M141</f>
        <v>3314.557</v>
      </c>
      <c r="H56" s="19">
        <f>5!N131+5!N141</f>
        <v>3221.932</v>
      </c>
      <c r="I56" s="19">
        <f>5!O131+5!O141</f>
        <v>0</v>
      </c>
      <c r="J56" s="19">
        <f>5!P131+5!P141</f>
        <v>0</v>
      </c>
      <c r="K56" s="19">
        <f>5!Q131+5!Q141</f>
        <v>0</v>
      </c>
    </row>
    <row r="57" spans="1:11" ht="14.25" customHeight="1">
      <c r="A57" s="133"/>
      <c r="B57" s="133"/>
      <c r="C57" s="134"/>
      <c r="D57" s="20" t="s">
        <v>61</v>
      </c>
      <c r="E57" s="17">
        <f t="shared" si="10"/>
        <v>0</v>
      </c>
      <c r="F57" s="19">
        <v>0</v>
      </c>
      <c r="G57" s="19">
        <f>5!M136+5!M137</f>
        <v>0</v>
      </c>
      <c r="H57" s="19">
        <f>5!N136+5!N137</f>
        <v>0</v>
      </c>
      <c r="I57" s="19">
        <f>5!O136+5!O137</f>
        <v>0</v>
      </c>
      <c r="J57" s="19">
        <f>5!P136+5!P137</f>
        <v>0</v>
      </c>
      <c r="K57" s="19">
        <f>5!Q136+5!Q137</f>
        <v>0</v>
      </c>
    </row>
    <row r="58" spans="1:11" ht="24.75" customHeight="1">
      <c r="A58" s="133"/>
      <c r="B58" s="133"/>
      <c r="C58" s="134"/>
      <c r="D58" s="20" t="s">
        <v>62</v>
      </c>
      <c r="E58" s="17">
        <f t="shared" si="10"/>
        <v>0</v>
      </c>
      <c r="F58" s="19"/>
      <c r="G58" s="19"/>
      <c r="H58" s="19"/>
      <c r="I58" s="19"/>
      <c r="J58" s="19"/>
      <c r="K58" s="19"/>
    </row>
    <row r="59" spans="1:11" ht="22.5">
      <c r="A59" s="133"/>
      <c r="B59" s="133"/>
      <c r="C59" s="134"/>
      <c r="D59" s="21" t="s">
        <v>63</v>
      </c>
      <c r="E59" s="17">
        <f t="shared" si="10"/>
        <v>0</v>
      </c>
      <c r="F59" s="19"/>
      <c r="G59" s="19"/>
      <c r="H59" s="19"/>
      <c r="I59" s="19"/>
      <c r="J59" s="19"/>
      <c r="K59" s="19"/>
    </row>
    <row r="60" spans="1:11" ht="15">
      <c r="A60" s="133"/>
      <c r="B60" s="133"/>
      <c r="C60" s="134"/>
      <c r="D60" s="21" t="s">
        <v>64</v>
      </c>
      <c r="E60" s="17">
        <f t="shared" si="10"/>
        <v>0</v>
      </c>
      <c r="F60" s="19"/>
      <c r="G60" s="19"/>
      <c r="H60" s="19"/>
      <c r="I60" s="19"/>
      <c r="J60" s="19"/>
      <c r="K60" s="19"/>
    </row>
    <row r="61" spans="1:11" ht="12.75" customHeight="1">
      <c r="A61" s="133" t="s">
        <v>80</v>
      </c>
      <c r="B61" s="133" t="s">
        <v>84</v>
      </c>
      <c r="C61" s="134" t="s">
        <v>8</v>
      </c>
      <c r="D61" s="16" t="s">
        <v>43</v>
      </c>
      <c r="E61" s="17">
        <f>SUM(F61:K61)</f>
        <v>140861.42392000003</v>
      </c>
      <c r="F61" s="18">
        <f aca="true" t="shared" si="13" ref="F61:K61">F62+F68+F69</f>
        <v>21435.16852000001</v>
      </c>
      <c r="G61" s="18">
        <f t="shared" si="13"/>
        <v>22200.189399999996</v>
      </c>
      <c r="H61" s="18">
        <f t="shared" si="13"/>
        <v>23413.766</v>
      </c>
      <c r="I61" s="18">
        <f t="shared" si="13"/>
        <v>24604.100000000002</v>
      </c>
      <c r="J61" s="18">
        <f t="shared" si="13"/>
        <v>24604.100000000002</v>
      </c>
      <c r="K61" s="18">
        <f t="shared" si="13"/>
        <v>24604.100000000002</v>
      </c>
    </row>
    <row r="62" spans="1:11" ht="15">
      <c r="A62" s="133"/>
      <c r="B62" s="133"/>
      <c r="C62" s="134"/>
      <c r="D62" s="15" t="s">
        <v>65</v>
      </c>
      <c r="E62" s="17">
        <f>SUM(F62:K62)</f>
        <v>140861.42392000003</v>
      </c>
      <c r="F62" s="19">
        <f aca="true" t="shared" si="14" ref="F62:K62">F64+F65+F66+F67</f>
        <v>21435.16852000001</v>
      </c>
      <c r="G62" s="19">
        <f t="shared" si="14"/>
        <v>22200.189399999996</v>
      </c>
      <c r="H62" s="19">
        <f t="shared" si="14"/>
        <v>23413.766</v>
      </c>
      <c r="I62" s="19">
        <f t="shared" si="14"/>
        <v>24604.100000000002</v>
      </c>
      <c r="J62" s="19">
        <f t="shared" si="14"/>
        <v>24604.100000000002</v>
      </c>
      <c r="K62" s="19">
        <f t="shared" si="14"/>
        <v>24604.100000000002</v>
      </c>
    </row>
    <row r="63" spans="1:11" ht="15">
      <c r="A63" s="133"/>
      <c r="B63" s="133"/>
      <c r="C63" s="134"/>
      <c r="D63" s="20" t="s">
        <v>58</v>
      </c>
      <c r="E63" s="17">
        <f t="shared" si="10"/>
        <v>0</v>
      </c>
      <c r="F63" s="19"/>
      <c r="G63" s="19"/>
      <c r="H63" s="19"/>
      <c r="I63" s="19"/>
      <c r="J63" s="19"/>
      <c r="K63" s="19"/>
    </row>
    <row r="64" spans="1:11" ht="15">
      <c r="A64" s="133"/>
      <c r="B64" s="133"/>
      <c r="C64" s="134"/>
      <c r="D64" s="20" t="s">
        <v>59</v>
      </c>
      <c r="E64" s="17">
        <f>SUM(F64:K64)</f>
        <v>139906.73792</v>
      </c>
      <c r="F64" s="19">
        <f>5!L147+5!L148+5!L149+5!L150+5!L152+5!L154+5!L155+5!L156</f>
        <v>21411.48252000001</v>
      </c>
      <c r="G64" s="19">
        <f>5!M148+5!M150+5!M154+5!M156+5!M157</f>
        <v>21782.189399999996</v>
      </c>
      <c r="H64" s="19">
        <f>5!N148+5!N150+5!N154+5!N156</f>
        <v>22900.766</v>
      </c>
      <c r="I64" s="19">
        <f>5!O148+5!O150+5!O154+5!O156</f>
        <v>24604.100000000002</v>
      </c>
      <c r="J64" s="19">
        <f>5!P148+5!P150+5!P154+5!P156</f>
        <v>24604.100000000002</v>
      </c>
      <c r="K64" s="19">
        <f>5!Q148+5!Q150+5!Q154+5!Q156</f>
        <v>24604.100000000002</v>
      </c>
    </row>
    <row r="65" spans="1:11" ht="13.5" customHeight="1">
      <c r="A65" s="133"/>
      <c r="B65" s="133"/>
      <c r="C65" s="134"/>
      <c r="D65" s="20" t="s">
        <v>60</v>
      </c>
      <c r="E65" s="17">
        <f>SUM(F65:K65)</f>
        <v>954.6859999999999</v>
      </c>
      <c r="F65" s="19">
        <f>5!L151</f>
        <v>23.686</v>
      </c>
      <c r="G65" s="19">
        <f>5!M153</f>
        <v>418</v>
      </c>
      <c r="H65" s="19">
        <f>5!N153</f>
        <v>513</v>
      </c>
      <c r="I65" s="19">
        <f>5!O151</f>
        <v>0</v>
      </c>
      <c r="J65" s="19">
        <f>5!P151</f>
        <v>0</v>
      </c>
      <c r="K65" s="19">
        <f>5!Q151</f>
        <v>0</v>
      </c>
    </row>
    <row r="66" spans="1:11" ht="14.25" customHeight="1">
      <c r="A66" s="133"/>
      <c r="B66" s="133"/>
      <c r="C66" s="134"/>
      <c r="D66" s="20" t="s">
        <v>61</v>
      </c>
      <c r="E66" s="17">
        <f t="shared" si="10"/>
        <v>0</v>
      </c>
      <c r="F66" s="19"/>
      <c r="G66" s="19"/>
      <c r="H66" s="19"/>
      <c r="I66" s="19"/>
      <c r="J66" s="19"/>
      <c r="K66" s="19"/>
    </row>
    <row r="67" spans="1:11" ht="25.5" customHeight="1">
      <c r="A67" s="133"/>
      <c r="B67" s="133"/>
      <c r="C67" s="134"/>
      <c r="D67" s="20" t="s">
        <v>62</v>
      </c>
      <c r="E67" s="17">
        <f t="shared" si="10"/>
        <v>0</v>
      </c>
      <c r="F67" s="19"/>
      <c r="G67" s="19"/>
      <c r="H67" s="19"/>
      <c r="I67" s="19"/>
      <c r="J67" s="19"/>
      <c r="K67" s="19"/>
    </row>
    <row r="68" spans="1:11" ht="22.5">
      <c r="A68" s="133"/>
      <c r="B68" s="133"/>
      <c r="C68" s="134"/>
      <c r="D68" s="21" t="s">
        <v>63</v>
      </c>
      <c r="E68" s="17">
        <f t="shared" si="10"/>
        <v>0</v>
      </c>
      <c r="F68" s="19"/>
      <c r="G68" s="19"/>
      <c r="H68" s="19"/>
      <c r="I68" s="19"/>
      <c r="J68" s="19"/>
      <c r="K68" s="19"/>
    </row>
    <row r="69" spans="1:11" ht="15">
      <c r="A69" s="133"/>
      <c r="B69" s="133"/>
      <c r="C69" s="134"/>
      <c r="D69" s="21" t="s">
        <v>64</v>
      </c>
      <c r="E69" s="17">
        <f t="shared" si="10"/>
        <v>0</v>
      </c>
      <c r="F69" s="19"/>
      <c r="G69" s="19"/>
      <c r="H69" s="19"/>
      <c r="I69" s="19"/>
      <c r="J69" s="19"/>
      <c r="K69" s="19"/>
    </row>
    <row r="70" spans="1:16" ht="13.5" customHeight="1" hidden="1">
      <c r="A70" s="133" t="s">
        <v>88</v>
      </c>
      <c r="B70" s="133"/>
      <c r="C70" s="134" t="s">
        <v>29</v>
      </c>
      <c r="D70" s="16" t="s">
        <v>43</v>
      </c>
      <c r="E70" s="17">
        <f aca="true" t="shared" si="15" ref="E70:E87">SUM(F70:K70)</f>
        <v>31057.3</v>
      </c>
      <c r="F70" s="18">
        <f aca="true" t="shared" si="16" ref="F70:K70">F71+F77+F78</f>
        <v>5144.8</v>
      </c>
      <c r="G70" s="18">
        <f t="shared" si="16"/>
        <v>5182.5</v>
      </c>
      <c r="H70" s="18">
        <f t="shared" si="16"/>
        <v>5182.5</v>
      </c>
      <c r="I70" s="18">
        <f t="shared" si="16"/>
        <v>5182.5</v>
      </c>
      <c r="J70" s="18">
        <f t="shared" si="16"/>
        <v>5182.5</v>
      </c>
      <c r="K70" s="18">
        <f t="shared" si="16"/>
        <v>5182.5</v>
      </c>
      <c r="L70" s="58"/>
      <c r="M70" s="58"/>
      <c r="N70" s="58"/>
      <c r="O70" s="58"/>
      <c r="P70" s="58"/>
    </row>
    <row r="71" spans="1:11" ht="15.75" customHeight="1" hidden="1">
      <c r="A71" s="133"/>
      <c r="B71" s="133"/>
      <c r="C71" s="134"/>
      <c r="D71" s="15" t="s">
        <v>57</v>
      </c>
      <c r="E71" s="17">
        <f t="shared" si="15"/>
        <v>31057.3</v>
      </c>
      <c r="F71" s="19">
        <f aca="true" t="shared" si="17" ref="F71:K71">F73+F74+F75+F76</f>
        <v>5144.8</v>
      </c>
      <c r="G71" s="19">
        <f t="shared" si="17"/>
        <v>5182.5</v>
      </c>
      <c r="H71" s="19">
        <f t="shared" si="17"/>
        <v>5182.5</v>
      </c>
      <c r="I71" s="19">
        <f t="shared" si="17"/>
        <v>5182.5</v>
      </c>
      <c r="J71" s="19">
        <f t="shared" si="17"/>
        <v>5182.5</v>
      </c>
      <c r="K71" s="19">
        <f t="shared" si="17"/>
        <v>5182.5</v>
      </c>
    </row>
    <row r="72" spans="1:11" ht="13.5" customHeight="1" hidden="1">
      <c r="A72" s="133"/>
      <c r="B72" s="133"/>
      <c r="C72" s="134"/>
      <c r="D72" s="20" t="s">
        <v>58</v>
      </c>
      <c r="E72" s="17">
        <f t="shared" si="15"/>
        <v>0</v>
      </c>
      <c r="F72" s="19"/>
      <c r="G72" s="19"/>
      <c r="H72" s="19"/>
      <c r="I72" s="19"/>
      <c r="J72" s="19"/>
      <c r="K72" s="19"/>
    </row>
    <row r="73" spans="1:11" ht="15" customHeight="1" hidden="1">
      <c r="A73" s="133"/>
      <c r="B73" s="133"/>
      <c r="C73" s="134"/>
      <c r="D73" s="20" t="s">
        <v>59</v>
      </c>
      <c r="E73" s="17">
        <f t="shared" si="15"/>
        <v>26673.699999999997</v>
      </c>
      <c r="F73" s="19">
        <f aca="true" t="shared" si="18" ref="F73:K76">F82+F91+F100+F109+F118</f>
        <v>4414.2</v>
      </c>
      <c r="G73" s="19">
        <f t="shared" si="18"/>
        <v>4451.9</v>
      </c>
      <c r="H73" s="19">
        <f t="shared" si="18"/>
        <v>4451.9</v>
      </c>
      <c r="I73" s="19">
        <f t="shared" si="18"/>
        <v>4451.9</v>
      </c>
      <c r="J73" s="19">
        <f t="shared" si="18"/>
        <v>4451.9</v>
      </c>
      <c r="K73" s="19">
        <f t="shared" si="18"/>
        <v>4451.9</v>
      </c>
    </row>
    <row r="74" spans="1:11" ht="14.25" customHeight="1" hidden="1">
      <c r="A74" s="133"/>
      <c r="B74" s="133"/>
      <c r="C74" s="134"/>
      <c r="D74" s="20" t="s">
        <v>60</v>
      </c>
      <c r="E74" s="17">
        <f t="shared" si="15"/>
        <v>4383.6</v>
      </c>
      <c r="F74" s="19">
        <f t="shared" si="18"/>
        <v>730.6</v>
      </c>
      <c r="G74" s="19">
        <f t="shared" si="18"/>
        <v>730.6</v>
      </c>
      <c r="H74" s="19">
        <f t="shared" si="18"/>
        <v>730.6</v>
      </c>
      <c r="I74" s="19">
        <f t="shared" si="18"/>
        <v>730.6</v>
      </c>
      <c r="J74" s="19">
        <f t="shared" si="18"/>
        <v>730.6</v>
      </c>
      <c r="K74" s="19">
        <f t="shared" si="18"/>
        <v>730.6</v>
      </c>
    </row>
    <row r="75" spans="1:11" ht="15" customHeight="1" hidden="1">
      <c r="A75" s="133"/>
      <c r="B75" s="133"/>
      <c r="C75" s="134"/>
      <c r="D75" s="20" t="s">
        <v>61</v>
      </c>
      <c r="E75" s="17">
        <f t="shared" si="15"/>
        <v>0</v>
      </c>
      <c r="F75" s="19">
        <f t="shared" si="18"/>
        <v>0</v>
      </c>
      <c r="G75" s="19">
        <f t="shared" si="18"/>
        <v>0</v>
      </c>
      <c r="H75" s="19">
        <f t="shared" si="18"/>
        <v>0</v>
      </c>
      <c r="I75" s="19">
        <f t="shared" si="18"/>
        <v>0</v>
      </c>
      <c r="J75" s="19">
        <f t="shared" si="18"/>
        <v>0</v>
      </c>
      <c r="K75" s="19">
        <f t="shared" si="18"/>
        <v>0</v>
      </c>
    </row>
    <row r="76" spans="1:11" ht="24.75" customHeight="1" hidden="1">
      <c r="A76" s="133"/>
      <c r="B76" s="133"/>
      <c r="C76" s="134"/>
      <c r="D76" s="20" t="s">
        <v>62</v>
      </c>
      <c r="E76" s="17">
        <f t="shared" si="15"/>
        <v>0</v>
      </c>
      <c r="F76" s="19">
        <f t="shared" si="18"/>
        <v>0</v>
      </c>
      <c r="G76" s="19">
        <f t="shared" si="18"/>
        <v>0</v>
      </c>
      <c r="H76" s="19">
        <f t="shared" si="18"/>
        <v>0</v>
      </c>
      <c r="I76" s="19">
        <f t="shared" si="18"/>
        <v>0</v>
      </c>
      <c r="J76" s="19">
        <f t="shared" si="18"/>
        <v>0</v>
      </c>
      <c r="K76" s="19">
        <f t="shared" si="18"/>
        <v>0</v>
      </c>
    </row>
    <row r="77" spans="1:11" ht="27" customHeight="1" hidden="1">
      <c r="A77" s="133"/>
      <c r="B77" s="133"/>
      <c r="C77" s="134"/>
      <c r="D77" s="21" t="s">
        <v>63</v>
      </c>
      <c r="E77" s="17">
        <f t="shared" si="15"/>
        <v>0</v>
      </c>
      <c r="F77" s="19"/>
      <c r="G77" s="19"/>
      <c r="H77" s="19"/>
      <c r="I77" s="19"/>
      <c r="J77" s="19"/>
      <c r="K77" s="19"/>
    </row>
    <row r="78" spans="1:11" ht="13.5" customHeight="1" hidden="1">
      <c r="A78" s="133"/>
      <c r="B78" s="133"/>
      <c r="C78" s="134"/>
      <c r="D78" s="21" t="s">
        <v>64</v>
      </c>
      <c r="E78" s="17">
        <f t="shared" si="15"/>
        <v>0</v>
      </c>
      <c r="F78" s="19">
        <f aca="true" t="shared" si="19" ref="F78:K78">F87+F96+F105+F114+F123</f>
        <v>0</v>
      </c>
      <c r="G78" s="19">
        <f t="shared" si="19"/>
        <v>0</v>
      </c>
      <c r="H78" s="19">
        <f t="shared" si="19"/>
        <v>0</v>
      </c>
      <c r="I78" s="19">
        <f t="shared" si="19"/>
        <v>0</v>
      </c>
      <c r="J78" s="19">
        <f t="shared" si="19"/>
        <v>0</v>
      </c>
      <c r="K78" s="19">
        <f t="shared" si="19"/>
        <v>0</v>
      </c>
    </row>
    <row r="79" spans="1:16" ht="13.5" customHeight="1" hidden="1">
      <c r="A79" s="133" t="s">
        <v>88</v>
      </c>
      <c r="B79" s="133" t="s">
        <v>80</v>
      </c>
      <c r="C79" s="134" t="s">
        <v>33</v>
      </c>
      <c r="D79" s="16" t="s">
        <v>43</v>
      </c>
      <c r="E79" s="17">
        <f t="shared" si="15"/>
        <v>31057.3</v>
      </c>
      <c r="F79" s="18">
        <f aca="true" t="shared" si="20" ref="F79:K79">F80+F86+F87</f>
        <v>5144.8</v>
      </c>
      <c r="G79" s="18">
        <f t="shared" si="20"/>
        <v>5182.5</v>
      </c>
      <c r="H79" s="18">
        <f t="shared" si="20"/>
        <v>5182.5</v>
      </c>
      <c r="I79" s="18">
        <f t="shared" si="20"/>
        <v>5182.5</v>
      </c>
      <c r="J79" s="18">
        <f t="shared" si="20"/>
        <v>5182.5</v>
      </c>
      <c r="K79" s="18">
        <f t="shared" si="20"/>
        <v>5182.5</v>
      </c>
      <c r="L79" s="58"/>
      <c r="M79" s="58"/>
      <c r="N79" s="58"/>
      <c r="O79" s="58"/>
      <c r="P79" s="58"/>
    </row>
    <row r="80" spans="1:11" ht="15.75" customHeight="1" hidden="1">
      <c r="A80" s="133"/>
      <c r="B80" s="133"/>
      <c r="C80" s="134"/>
      <c r="D80" s="15" t="s">
        <v>57</v>
      </c>
      <c r="E80" s="17">
        <f t="shared" si="15"/>
        <v>31057.3</v>
      </c>
      <c r="F80" s="19">
        <f aca="true" t="shared" si="21" ref="F80:K80">F82+F83+F84+F85</f>
        <v>5144.8</v>
      </c>
      <c r="G80" s="19">
        <f t="shared" si="21"/>
        <v>5182.5</v>
      </c>
      <c r="H80" s="19">
        <f t="shared" si="21"/>
        <v>5182.5</v>
      </c>
      <c r="I80" s="19">
        <f t="shared" si="21"/>
        <v>5182.5</v>
      </c>
      <c r="J80" s="19">
        <f t="shared" si="21"/>
        <v>5182.5</v>
      </c>
      <c r="K80" s="19">
        <f t="shared" si="21"/>
        <v>5182.5</v>
      </c>
    </row>
    <row r="81" spans="1:11" ht="13.5" customHeight="1" hidden="1">
      <c r="A81" s="133"/>
      <c r="B81" s="133"/>
      <c r="C81" s="134"/>
      <c r="D81" s="20" t="s">
        <v>58</v>
      </c>
      <c r="E81" s="17">
        <f t="shared" si="15"/>
        <v>0</v>
      </c>
      <c r="F81" s="19"/>
      <c r="G81" s="19"/>
      <c r="H81" s="19"/>
      <c r="I81" s="19"/>
      <c r="J81" s="19"/>
      <c r="K81" s="19"/>
    </row>
    <row r="82" spans="1:11" ht="15" customHeight="1" hidden="1">
      <c r="A82" s="133"/>
      <c r="B82" s="133"/>
      <c r="C82" s="134"/>
      <c r="D82" s="20" t="s">
        <v>59</v>
      </c>
      <c r="E82" s="17">
        <f t="shared" si="15"/>
        <v>26673.699999999997</v>
      </c>
      <c r="F82" s="19">
        <f>5!L161</f>
        <v>4414.2</v>
      </c>
      <c r="G82" s="19">
        <f>5!M161</f>
        <v>4451.9</v>
      </c>
      <c r="H82" s="19">
        <f>5!N161</f>
        <v>4451.9</v>
      </c>
      <c r="I82" s="19">
        <f>5!O161</f>
        <v>4451.9</v>
      </c>
      <c r="J82" s="19">
        <f>5!P161</f>
        <v>4451.9</v>
      </c>
      <c r="K82" s="19">
        <f>5!Q161</f>
        <v>4451.9</v>
      </c>
    </row>
    <row r="83" spans="1:11" ht="14.25" customHeight="1" hidden="1">
      <c r="A83" s="133"/>
      <c r="B83" s="133"/>
      <c r="C83" s="134"/>
      <c r="D83" s="20" t="s">
        <v>60</v>
      </c>
      <c r="E83" s="17">
        <f t="shared" si="15"/>
        <v>4383.6</v>
      </c>
      <c r="F83" s="19">
        <f>5!L162</f>
        <v>730.6</v>
      </c>
      <c r="G83" s="19">
        <f>5!M162</f>
        <v>730.6</v>
      </c>
      <c r="H83" s="19">
        <f>5!N162</f>
        <v>730.6</v>
      </c>
      <c r="I83" s="19">
        <f>5!O162</f>
        <v>730.6</v>
      </c>
      <c r="J83" s="19">
        <f>5!P162</f>
        <v>730.6</v>
      </c>
      <c r="K83" s="19">
        <f>5!Q162</f>
        <v>730.6</v>
      </c>
    </row>
    <row r="84" spans="1:11" ht="15" customHeight="1" hidden="1">
      <c r="A84" s="133"/>
      <c r="B84" s="133"/>
      <c r="C84" s="134"/>
      <c r="D84" s="20" t="s">
        <v>61</v>
      </c>
      <c r="E84" s="17">
        <f t="shared" si="15"/>
        <v>0</v>
      </c>
      <c r="F84" s="19"/>
      <c r="G84" s="19"/>
      <c r="H84" s="19"/>
      <c r="I84" s="19"/>
      <c r="J84" s="19"/>
      <c r="K84" s="19"/>
    </row>
    <row r="85" spans="1:11" ht="24.75" customHeight="1" hidden="1">
      <c r="A85" s="133"/>
      <c r="B85" s="133"/>
      <c r="C85" s="134"/>
      <c r="D85" s="20" t="s">
        <v>62</v>
      </c>
      <c r="E85" s="17">
        <f t="shared" si="15"/>
        <v>0</v>
      </c>
      <c r="F85" s="19"/>
      <c r="G85" s="19"/>
      <c r="H85" s="19"/>
      <c r="I85" s="19"/>
      <c r="J85" s="19"/>
      <c r="K85" s="19"/>
    </row>
    <row r="86" spans="1:11" ht="27" customHeight="1" hidden="1">
      <c r="A86" s="133"/>
      <c r="B86" s="133"/>
      <c r="C86" s="134"/>
      <c r="D86" s="21" t="s">
        <v>63</v>
      </c>
      <c r="E86" s="17">
        <f t="shared" si="15"/>
        <v>0</v>
      </c>
      <c r="F86" s="19"/>
      <c r="G86" s="19"/>
      <c r="H86" s="19"/>
      <c r="I86" s="19"/>
      <c r="J86" s="19"/>
      <c r="K86" s="19"/>
    </row>
    <row r="87" spans="1:11" ht="13.5" customHeight="1" hidden="1">
      <c r="A87" s="133"/>
      <c r="B87" s="133"/>
      <c r="C87" s="134"/>
      <c r="D87" s="21" t="s">
        <v>64</v>
      </c>
      <c r="E87" s="17">
        <f t="shared" si="15"/>
        <v>0</v>
      </c>
      <c r="F87" s="19"/>
      <c r="G87" s="19"/>
      <c r="H87" s="19"/>
      <c r="I87" s="19"/>
      <c r="J87" s="19"/>
      <c r="K87" s="19"/>
    </row>
    <row r="95" spans="5:11" ht="15">
      <c r="E95" s="39"/>
      <c r="F95" s="39"/>
      <c r="G95" s="39"/>
      <c r="H95" s="39"/>
      <c r="I95" s="39"/>
      <c r="J95" s="39"/>
      <c r="K95" s="39"/>
    </row>
  </sheetData>
  <sheetProtection selectLockedCells="1" selectUnlockedCells="1"/>
  <mergeCells count="39">
    <mergeCell ref="A11:J11"/>
    <mergeCell ref="A13:B14"/>
    <mergeCell ref="C13:C15"/>
    <mergeCell ref="D13:D15"/>
    <mergeCell ref="E13:K13"/>
    <mergeCell ref="I14:I15"/>
    <mergeCell ref="J14:J15"/>
    <mergeCell ref="K14:K15"/>
    <mergeCell ref="F14:F15"/>
    <mergeCell ref="G14:G15"/>
    <mergeCell ref="E14:E15"/>
    <mergeCell ref="A52:A60"/>
    <mergeCell ref="B52:B60"/>
    <mergeCell ref="C52:C60"/>
    <mergeCell ref="B16:B24"/>
    <mergeCell ref="C16:C24"/>
    <mergeCell ref="A34:A42"/>
    <mergeCell ref="B34:B42"/>
    <mergeCell ref="C34:C42"/>
    <mergeCell ref="B70:B78"/>
    <mergeCell ref="C70:C78"/>
    <mergeCell ref="H14:H15"/>
    <mergeCell ref="A16:A24"/>
    <mergeCell ref="A43:A51"/>
    <mergeCell ref="B43:B51"/>
    <mergeCell ref="C43:C51"/>
    <mergeCell ref="A25:A33"/>
    <mergeCell ref="B25:B33"/>
    <mergeCell ref="C25:C33"/>
    <mergeCell ref="F1:K1"/>
    <mergeCell ref="F2:K2"/>
    <mergeCell ref="F3:K3"/>
    <mergeCell ref="A79:A87"/>
    <mergeCell ref="B79:B87"/>
    <mergeCell ref="C79:C87"/>
    <mergeCell ref="A61:A69"/>
    <mergeCell ref="B61:B69"/>
    <mergeCell ref="C61:C69"/>
    <mergeCell ref="A70:A78"/>
  </mergeCells>
  <printOptions horizontalCentered="1"/>
  <pageMargins left="0.7874015748031497" right="0.7874015748031497" top="0.7874015748031497" bottom="0.3937007874015748" header="0.5118110236220472" footer="0.31496062992125984"/>
  <pageSetup fitToHeight="0" horizontalDpi="300" verticalDpi="3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2018-01-25T09:53:49Z</cp:lastPrinted>
  <dcterms:modified xsi:type="dcterms:W3CDTF">2018-03-16T06:27:28Z</dcterms:modified>
  <cp:category/>
  <cp:version/>
  <cp:contentType/>
  <cp:contentStatus/>
</cp:coreProperties>
</file>